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495" activeTab="0"/>
  </bookViews>
  <sheets>
    <sheet name="Hoja1" sheetId="1" r:id="rId1"/>
    <sheet name="Hoja2" sheetId="2" r:id="rId2"/>
    <sheet name="Hoja3" sheetId="3" r:id="rId3"/>
  </sheets>
  <definedNames>
    <definedName name="_xlnm.Print_Titles" localSheetId="0">'Hoja1'!$1:$7</definedName>
  </definedNames>
  <calcPr fullCalcOnLoad="1"/>
</workbook>
</file>

<file path=xl/sharedStrings.xml><?xml version="1.0" encoding="utf-8"?>
<sst xmlns="http://schemas.openxmlformats.org/spreadsheetml/2006/main" count="546" uniqueCount="241">
  <si>
    <t>NÚMERO DE CONTRATO O CONVENIO MODIFICATORIO O PEDIDO</t>
  </si>
  <si>
    <t>UNIDAD ADMINISTRATIVA QUE CELEBRÓ CONTRATO</t>
  </si>
  <si>
    <t xml:space="preserve">PROCEDIMIENTO DE CONTRATACIÓN </t>
  </si>
  <si>
    <t>PROVEEDOR  PERSONA FÍSICA O MORAL</t>
  </si>
  <si>
    <t>OBJETO DE CONTRATO</t>
  </si>
  <si>
    <t>FECHA DE CONTRATO</t>
  </si>
  <si>
    <t>PLAZOS DE CUMPLIMIENTO DE CONTRATO</t>
  </si>
  <si>
    <t>MONTO DE CONTRATO    (miles de pesos) C/IVA</t>
  </si>
  <si>
    <t>CONVENIO MOD. O MOD. AL PEDIDO</t>
  </si>
  <si>
    <t>DIRECCIÓN GENERAL DE BIENES INMUEBLES Y RECURSOS MATERIALES</t>
  </si>
  <si>
    <t>OFICIALÍA MAYOR</t>
  </si>
  <si>
    <t>Dirección General de Bienes Inmuebles y Recursos Materiales</t>
  </si>
  <si>
    <t>Dirección General Adjunta de Adquisiciones y Control de Bienes</t>
  </si>
  <si>
    <t>Dirección de Adquisiciones y Contrataciones</t>
  </si>
  <si>
    <t xml:space="preserve">                                                           Responsable de la Información: Dirección General de Bienes Inmuebles y Recursos Materiales</t>
  </si>
  <si>
    <t>SIN MODIFICACIÓN</t>
  </si>
  <si>
    <t>IMPRESORA Y ENCUADERNADORA PROGRESO, S.A. DE C.V.</t>
  </si>
  <si>
    <t>DATAVISION DIGITAL, S.A. DE C.V.</t>
  </si>
  <si>
    <t>FRANCISCO JAVIER GONZÁLEZ RUÍZ.</t>
  </si>
  <si>
    <t>FONDO DE INFORMACIÓN Y DOCUMENTACIÓN PARA LA INDUSTRIA (INFOTEC).</t>
  </si>
  <si>
    <t>DAVID JONATAN DE LA BORDA BARRERA</t>
  </si>
  <si>
    <t>Art. 26,III y 42-LAASSP</t>
  </si>
  <si>
    <t>Art. 52-LAASSP</t>
  </si>
  <si>
    <t>Art. 1-LAASSP</t>
  </si>
  <si>
    <t>Art. 26, I-LAASSP</t>
  </si>
  <si>
    <t>Art. 41, I-LAASSP</t>
  </si>
  <si>
    <t>Art. 41, V-LAASSP</t>
  </si>
  <si>
    <t>BIMSA REPORTS, S.A. DE C.V.</t>
  </si>
  <si>
    <t>MARÍA LUISA PAULÍN GALVÁN</t>
  </si>
  <si>
    <t>ACROM IMPRESORES, S.A. DE C.V.</t>
  </si>
  <si>
    <t>MADERERÍA LAS SELVAS, S.A. DE C.V.</t>
  </si>
  <si>
    <t>GRUPO COPPAN, S.C.</t>
  </si>
  <si>
    <t>COMERCIALIZADORA D &amp; FC, S.A. DE C.V. (PEDIDO ABIERTO)</t>
  </si>
  <si>
    <t>GUADALUPE LÓPEZ ROMERO (PEDIDO ABIERTO)</t>
  </si>
  <si>
    <t>MARÍA ESTELA GUDIÑO PAREDES (PEDIDO ABIERTO)</t>
  </si>
  <si>
    <t>ROSA GALVÁN Y RIOS (PEDIDO ABIERTO)</t>
  </si>
  <si>
    <t>SERVICIOS COMERCIALES ORIGINALES, S.A. DE C.V. (PEDIDO ABIERTO)</t>
  </si>
  <si>
    <t>SIGALES CIA. PAPELERA, S.A. DE C.V. (PEDIDO ABIERTO)</t>
  </si>
  <si>
    <t>REPRODUCCIONES Y MATERIALES, S.A. DE C.V.</t>
  </si>
  <si>
    <t>MÓNICA MAGDALENA TOUSSAINT RIBOT</t>
  </si>
  <si>
    <t>LA CRÓNICA DIARIA, S.A. DE C.V.</t>
  </si>
  <si>
    <t>DEMO DESARROLLO DE MEDIOS, S.A. DE C.V.</t>
  </si>
  <si>
    <t>PERIÓDICO EL ECONOMISTA, S.A. DE C.V.</t>
  </si>
  <si>
    <t>L.R.H.G. INFORMATIVO, S.A. DE C.V.</t>
  </si>
  <si>
    <t>EL DESPERTADOR, S.A. DE C.V.</t>
  </si>
  <si>
    <t>NOTMUSA, S.A. DE C.V.</t>
  </si>
  <si>
    <t>NEXOS SOCIEDAD CIENCIA Y LITERATURA, S.A. DE C.V.</t>
  </si>
  <si>
    <t>EDITORA PERIODÍSTICA Y ANÁLISIS DE CONTENIDOS, S.A. DE C.V.</t>
  </si>
  <si>
    <t>DOPSA, S.A. DE C.V.</t>
  </si>
  <si>
    <t>EDITORIAL VUELTA, S.A. DE C.V.</t>
  </si>
  <si>
    <t>CUARTOSCURO, S.A. DE C.V.</t>
  </si>
  <si>
    <t>EDITORIAL TELEVISA, S.A. DE C.V.</t>
  </si>
  <si>
    <t>GRUPO MEDIOS, S.A. DE C.V.</t>
  </si>
  <si>
    <t>INSTITUTO TECNOLÓGICO AUTÓNOMO DE MÉXICO</t>
  </si>
  <si>
    <t>PRODUCTOS ALTERNATIVOS DE COMUNICACIÓN, S.A. DE C.V.</t>
  </si>
  <si>
    <t>EDICIONES DEL NORTE, S.A. DE C.V.</t>
  </si>
  <si>
    <t>EL UNIVERSAL, COMPAÑÍA PERIODÍSTICA NACIONAL, S.A. DE C.V.</t>
  </si>
  <si>
    <t>MILENIO DIARIO, S.A. DE C.V.</t>
  </si>
  <si>
    <t>EL FINANCIERO COMERCIAL, S.A. DE C.V.</t>
  </si>
  <si>
    <t>IMAGEN SOLUCIONES INTEGRALES, S.A. DE C.V.</t>
  </si>
  <si>
    <t>EDITORIAL CONTENIDO, S.A. DE C.V.</t>
  </si>
  <si>
    <t>UNIÓN EDITORIALISTA, S.A. DE C.V.</t>
  </si>
  <si>
    <t>ARTURO VÁZQUEZ HERNÁNDEZ (PEDIDO ABIERTO)</t>
  </si>
  <si>
    <t>CONSTRUCCIONES Y CANALIZACIONES, S.A. DE C.V.</t>
  </si>
  <si>
    <t>VICENTE TOLEDO RUIZ (PEDIDO ABIERTO)</t>
  </si>
  <si>
    <t>INSTITUTO NACIONAL DE ANTROPOLOGÍA E HISTORIA</t>
  </si>
  <si>
    <t>ALICIA IRMA CRUZ VELÁZQUEZ</t>
  </si>
  <si>
    <t>OCICERT MÉXICO, S.A. DE C.V.</t>
  </si>
  <si>
    <t>INSTITUTO MEXICANO DE LA RADIO</t>
  </si>
  <si>
    <t>SUSCRIPCIÓN ANUAL "BASE DE DATOS DE COSTOS DE EDIFICACIÓN MENSUAL</t>
  </si>
  <si>
    <t>SERVICIO DE IMPRESIÓN DE FORMATOS</t>
  </si>
  <si>
    <t>ADQUISICIÓN DE MADERA</t>
  </si>
  <si>
    <t>SUSCRIPCIÓN AL BOLETÍN ELECTRÓNICO DE ANALÍTICA INTERNACIONAL</t>
  </si>
  <si>
    <t>ADQUISICIÓN DE PAPELERÍA Y ARTÍCULOS DE OFICINA</t>
  </si>
  <si>
    <t>ADQUISICIÓN DE BANDERAS Y ASTAS BANDERAS</t>
  </si>
  <si>
    <t>IMPRESIÓN Y ENCUADERNACIÓN DE 1000 EJEMPLARES DE LA PUBLICACIÓN DEL LIBRO "HISTORIA ORAL DE LA DIPLOMACIA MEXICANA, VOL. 5, ANTONIO DE ICAZA, LA ALEGRÍA DE SERVIR</t>
  </si>
  <si>
    <t>IMPRESIÓN Y ENCUADERNACIÓN DE EJEMPLARES DEL "PRONTUARIO DE LA PRÁCTICA CONSULAR MEXICANA", "VOZ DE MÉXICO EN LA ASAMBLEA GENERAL DE LA O.N.U." Y "APUNTES DE POLÍTICA EXTERIOR NÚMERO 8"</t>
  </si>
  <si>
    <t>ELABORACIÓN DEL TEXTO PARA LA PUBLICACIÓN HISTORIA ORAL DE LA DIPLOMACIA MEXICANA, VOLUMEN 5, LA ALEGRÍA DE SERVIR DEL EMB. ANTONIO DE ICAZA.</t>
  </si>
  <si>
    <t>ESPACIO PUBLICITARIO EN MEDIO IMPRESO PARA LA DIFUSIÓN DE LA CAMPAÑA DENOMINADA "SERVICIOS QUE BRINDA LA S.R.E. EN TERRITORIO NACIONAL: VERSIÓN PASAPORTES"</t>
  </si>
  <si>
    <t>ESPACIO PUBLICITARIO EN INTERNET PARA LA DIFUSIÓN A NIVEL NACIONAL DE LA CAMPAÑA DENOMINADA "SERVICIOS QUE BRINDA LA S.R.E. EN TERRITORIO NACIONAL: VERSIÓN PASAPORTES"</t>
  </si>
  <si>
    <t>ADQUISICIÓN DE ESCUDOS METÁLICOS</t>
  </si>
  <si>
    <t>SERVICIO PARA EL CAMBIO DE DOMICILIO DEL ENLACE DE FIBRA ÓPTICA DE LA RED PRIVADA FEDERAL DE LA S.C.T.</t>
  </si>
  <si>
    <t>ADQUISICIÓN DE SELLOS OFICIALES Y PALANCAS DE REALZADO</t>
  </si>
  <si>
    <t>IMPRESIÓN Y DISEÑO DE LOS CUADERNOS DE DIFUSIÓN DE LAS BECAS QUE OFRECE EL GOB. MEXICANO PARA EXTRANJEROS 2009</t>
  </si>
  <si>
    <t>ADQUISICIÓN DE PAQUETES DISCOGRÁFICOS DE MÚSICA, TRADICIONES, ARTE E HISTORIA CULTURAL DE MÉXICO</t>
  </si>
  <si>
    <t>SERVICIO DE AUDITORÍA DE SEGUIMIENTO DEL SISTEMA DE GESTIÓN DE CALIDAD DE LA DGPOP</t>
  </si>
  <si>
    <t>CONTRATACIÓN DEL SERVICIO PARA LA PREPRODUCCIÓN, PRODUCCIÓN Y POSTPRODUCCIÓN PARA LA DIFUSIÓN DE LA CAMPAÑA "POLÍTICA EXTERIOR RESPONSABLE Y DE PROMOCIÓN, VERSIÓN LUCHA CONTRA LA EXPLOTACIÓN COMERCIAL SEXUAL INFANTIL</t>
  </si>
  <si>
    <t>ADJUDICACIÓN DIRECTA, ART. 42-LAASSP</t>
  </si>
  <si>
    <t>INV. NAL. A CUANDO MENOS TRES PERSONAS SRE-RM-INV-007-2009</t>
  </si>
  <si>
    <t>INV. NAL. A CUANDO MENOS TRES PERSONAS SRE-RM-INV-008-2009</t>
  </si>
  <si>
    <t>ADJUDICACIÓN DIRECTA, ART. 1-LAASSP</t>
  </si>
  <si>
    <t>174-1</t>
  </si>
  <si>
    <t>174-2</t>
  </si>
  <si>
    <t>174-3</t>
  </si>
  <si>
    <t>174-4</t>
  </si>
  <si>
    <t>174-5</t>
  </si>
  <si>
    <t>EDITORIAL NORESTE, S.A. DE C.V.</t>
  </si>
  <si>
    <t>CAMAGLO PUBLICACIONES, S.A. DE C.V.</t>
  </si>
  <si>
    <t>MULTIMEDIOS CAMPECHE, S.A. DE C.V.</t>
  </si>
  <si>
    <t>CIUDADANÍA DEMOCRÁTICA, S.A. DE C.V.</t>
  </si>
  <si>
    <t>COMPAÑÍAS PERIODÍSTICAS DEL SOL DEL PACÍFICO, S.A. DE C.V.</t>
  </si>
  <si>
    <t>ESPACIOS PUBLICITARIOS EN MEDIOS IMPRESOS PARA LA DIFUSIÓN DE LA CAMPAÑA DENOMINADA “POLÍTICA EXTERIOR RESPONSABLE Y DE PROMOCIÓN”, VERSIÓN: “LOGROS”</t>
  </si>
  <si>
    <t>DEL 30-06-2009 AL 31-05-2010</t>
  </si>
  <si>
    <t>DEL 14-07-2009 AL 31-12-2009</t>
  </si>
  <si>
    <t>DEL 13-07-2009 AL 31-12-2009</t>
  </si>
  <si>
    <t>DEL 29-07-2009 AL 31-08-2009</t>
  </si>
  <si>
    <t>DEL 28-07-2009 AL 31-12-2009</t>
  </si>
  <si>
    <t>DEL 31-07-2009 AL 31-12-2009</t>
  </si>
  <si>
    <t>DEL 24-07-2009 AL 31-12-2009</t>
  </si>
  <si>
    <t>DEL 30-07-2009 AL 31-12-2009</t>
  </si>
  <si>
    <t>DEL 29-07-2009 AL 31-12-2009</t>
  </si>
  <si>
    <t>DEL 27-07-2009 AL 31-12-2009</t>
  </si>
  <si>
    <t>DEL 01-09-2009 AL 31-12-2009</t>
  </si>
  <si>
    <t>DEL 10-08-2009 AL 31-12-2009</t>
  </si>
  <si>
    <t>DEL 07-08-2009 AL 31-12-2009</t>
  </si>
  <si>
    <t>DEL 07-AGO-2009 AL 31-12-2009</t>
  </si>
  <si>
    <t>DEL 07-AGO-2009 AL 21-09-2009</t>
  </si>
  <si>
    <t>DEL 07 AL 31-AGO-2009</t>
  </si>
  <si>
    <t>DEL 23-09-2009 AL 31-12-2009</t>
  </si>
  <si>
    <t>INV-001</t>
  </si>
  <si>
    <t>INV-002</t>
  </si>
  <si>
    <t>INV-003</t>
  </si>
  <si>
    <t>INV-004</t>
  </si>
  <si>
    <t>INV-005</t>
  </si>
  <si>
    <t>INV-006</t>
  </si>
  <si>
    <t>INV-007</t>
  </si>
  <si>
    <t>ADQUISICIÓN DE MOBILIARIO PARA DIVERSAS UNIDADES ADMINISTRATIVAS</t>
  </si>
  <si>
    <t>ADQUISICIÓN DE EQUIPO FLUKE MS2-100, MICROSCANNER2 VERIFICADOR DE CABLES</t>
  </si>
  <si>
    <t>ADQUISICIÓN DE UNA TERMINAL DE HUELLA DACTILAR BIOLITE NET</t>
  </si>
  <si>
    <t>BSA INGENIERÍA EN MOTOCICLISMO, S.A. DE C.V.</t>
  </si>
  <si>
    <t>INDUSTRIAS RIVIERA, S.A. DE C.V.</t>
  </si>
  <si>
    <t>ZITCOM, S.A. DE C.V.</t>
  </si>
  <si>
    <t>DISPOSITIVOS ELECTRÓNICOS Y DE CONTROL, S.A. DE C.V.</t>
  </si>
  <si>
    <t>DEL 29-04-2009 AL 31-07-2009</t>
  </si>
  <si>
    <t>DEL 17-07-2009 AL 31-12-2009</t>
  </si>
  <si>
    <t>DEL 29-06-2009  AL 31-12-2009</t>
  </si>
  <si>
    <t>DEL 7-08-2009 AL 31-12-2009</t>
  </si>
  <si>
    <t>CM amp AD-74/09</t>
  </si>
  <si>
    <t>AD-127/09</t>
  </si>
  <si>
    <t>AD-128/09</t>
  </si>
  <si>
    <t>AD-129/09</t>
  </si>
  <si>
    <t>AD-130/09</t>
  </si>
  <si>
    <t>CM amp LP-40/08</t>
  </si>
  <si>
    <t>AD-131/09</t>
  </si>
  <si>
    <t>LP-132/09</t>
  </si>
  <si>
    <t>AD-133/09</t>
  </si>
  <si>
    <t>AD-134/09</t>
  </si>
  <si>
    <t>AD-135/09</t>
  </si>
  <si>
    <t>AD-136/09</t>
  </si>
  <si>
    <t>AD-137/09</t>
  </si>
  <si>
    <t>AD-138/09</t>
  </si>
  <si>
    <t>POLICÍA AUXILIAR DEL DISTRITO FEDERAL.</t>
  </si>
  <si>
    <t>DILBOOK, S.A. DE C.V.</t>
  </si>
  <si>
    <t>METLIFE MÉXICO, S.A.</t>
  </si>
  <si>
    <t>THE ANGLO MEXICAN FOUNDATION, A.C.</t>
  </si>
  <si>
    <t>ALIANZA FRANCESA DE MÉXICO, A.C.</t>
  </si>
  <si>
    <t>SEGUROS INBURSA, S.A. GRUPO FINANCIERO INBURSA.</t>
  </si>
  <si>
    <t>EL COLEGIO DE MÉXICO, A.C.</t>
  </si>
  <si>
    <t>INSYS, S.A. DE C.V. / TALLARD PREMIER, S.A. DE C.V.</t>
  </si>
  <si>
    <t>PROA MENSAJE Y COMUNICACIÓN, S.A. DE C.V.</t>
  </si>
  <si>
    <t>UNIVERSIDAD NACIONAL AUTÓNOMA DE MÉXICO (CELE).</t>
  </si>
  <si>
    <t>UNIVERSIDAD NACIONAL AUTÓNOMA DE MÉXICO (IIF).</t>
  </si>
  <si>
    <t>SERVICIOS CLEANER, S.A. DE C.V.</t>
  </si>
  <si>
    <t>MICROIMÁGENES DE MÉXICO, S.A. DE C.V.</t>
  </si>
  <si>
    <t>AMPLIACIÓN DEL MONTO DEL CONTRATO  (SERV. DE SEGURIDAD Y VIGILANCIA PARA LAS INSTALACIONES DE LA SECRETARÍA).</t>
  </si>
  <si>
    <t>SERVICIO DE OPERACIÓN EN OUTSOURCING PARA EL ACCESO AL SISTEMA DE IMPARTICIÓN DE IDIOMAS EN LÍNEA "THE ROSETTA STONE LANGUAGE LIBRARY".</t>
  </si>
  <si>
    <t>IMPARTICIÓN DE CURSOS PRESENCIALES DE INGLÉS.</t>
  </si>
  <si>
    <t>IMPARTICIÓN DE CURSOS PRESENCIALES DE FRANCÉS.</t>
  </si>
  <si>
    <t>AMPLIACIÓN DEL 10.4% DEL MONTO DEL CONTRATO (ASEGURAMIENTO DE BIENES PATRIMONIALES).</t>
  </si>
  <si>
    <t xml:space="preserve">IMPARTICIÓN DE 2 (DOS) CURSOS SOBRE: "POLÍTICA EXTERIOR DE MÉXICO" Y "REDACCIÓN AVANZADA". </t>
  </si>
  <si>
    <t>SERVICIO DE INFRAESTRUCTURA Y RESPALDO INFORMÁTICO.</t>
  </si>
  <si>
    <t>ASESORÍA EN EL DISEÑO, ELABORACIÓN, REPRODUCCIÓN, APLICACIÓN Y CALIFICACIÓN DE LOS EXÁMENES DE IDIOMAS PRESENTADOS POR LOS ASPIRANTES DE NUEVO INGRESO A LAS RAMAS DIPLOMÁTICO-CONSULAR Y TÉCNICO-ADMINISTRATIVA DEL SEM.</t>
  </si>
  <si>
    <t>ASESORÍA EN EL DISEÑO, ELABORACIÓN, REPRODUCCIÓN, APLICACIÓN Y CALIFICACIÓN DE LOS EXÁMENES DE ESPAÑOL PRESENTADOS POR LOS ASPIRANTES DE NUEVO INGRESO A LAS RAMAS DIPLOMÁTICO-CONSULAR Y TÉCNICO-ADMINISTRATIVA DEL SEM.</t>
  </si>
  <si>
    <t>SERVICIOS Y ARRENDAMIENTO DE EQUIPOS DE CÓMPUTO CON ALMACENAMIENTO, SISTEMA DE RESPALDOS Y SOFTWARE DE MONITOREO.</t>
  </si>
  <si>
    <t>SERVICIO DE ASEO Y LIMPIEZA DE LA DELEGACIÓN EN QUERETARO, QRO.</t>
  </si>
  <si>
    <t>MANTENIMIENTO PREVENTIVO Y CORRECTIVO CON REFACCIONES A LOS EQUIPOS DE MICROFILMACIÓN Y LECTORES DE ARCHIVO.</t>
  </si>
  <si>
    <t>CM amp AD-200/08</t>
  </si>
  <si>
    <t>LP-139/09</t>
  </si>
  <si>
    <t>AD-140/09</t>
  </si>
  <si>
    <t>AD-141/09</t>
  </si>
  <si>
    <t>CM amp LP-59/09</t>
  </si>
  <si>
    <t>CM amp LP-60/09</t>
  </si>
  <si>
    <t>AD-142/09</t>
  </si>
  <si>
    <t>CM amp LP-34/08</t>
  </si>
  <si>
    <t>AD-144/09</t>
  </si>
  <si>
    <t>TELÉFONOS DE MÉXICO, S.A.B. DE C.V.</t>
  </si>
  <si>
    <t>MARÍA DEL CARMEN DEL SAGRADO CORAZÓN GUTIÉRREZ HACES.</t>
  </si>
  <si>
    <t>DHL EXPRESS MÉXICO, S.A. DE C.V.</t>
  </si>
  <si>
    <t>DESPACHO NAVARRO LÓPEZ Y ASOCIADOS, S.C.</t>
  </si>
  <si>
    <t>AMPLIACIÓN DEL 20% DE LA VIGENCIA Y EL 12.5% DEL MONTO DEL CONTRATO.  (SERVICIOS DE CONEXIÓN INTERDEPEDENCIAS, CON LA PRESIDENCIA DE LA REPÚBLICA Y CON EL INSTITUTO NACIONAL DE MIGRACIÓN (INAMI). )</t>
  </si>
  <si>
    <t>GENERACIÓN DE UNA BASE DE DATOS DE IDENTIDAD ÚNICA DENOMINADO "SISTEMA DE ADMINISTRACIÓN DE IDENTIDAD ÚNICA" (SAIU).</t>
  </si>
  <si>
    <t>FORMACIÓN TIPOGRÁFICA DE LA PUBLICACIÓN "VOZ DE MÉXICO ANTE EL CONSEJO DE SEGURIDAD DE LAS NACIONES UNIDAS, 1946-2008."</t>
  </si>
  <si>
    <t>REVISIÓN, COTEJO Y UNIFICACIÓN DE NORMAS Y CRITERIOS EDITORIALES DE TRADUCCIONES DEL INGLÉS AL ESPAÑOL, DEL MATERIAL QUE SE INCORPORARÁ A LOS TEXTOS DE LA REVISTA MEXICANA DE POLÍTICA EXTERIOR No. 87.</t>
  </si>
  <si>
    <t xml:space="preserve">AMPLIACIÓN DEL MONTO DEL CONTRATO (SERVICIO DE CARGA INTERNACIONAL). </t>
  </si>
  <si>
    <t xml:space="preserve">AMPLIACIÓN DEL MONTO DEL CONTRATO (SERVICIO DE CARGA INTERNACIONAL A ARGELIA, CUBA, IRÁN Y SERBIA). </t>
  </si>
  <si>
    <t xml:space="preserve">AMPLIACIÓN DEL MONTO DEL CONTRATO (SERVICIO DE MENSAJERÍA INTERNACIONAL A ARGELIA, CUBA, IRÁN Y SERBIA). </t>
  </si>
  <si>
    <t>SERVICIOS EN SITIO PARA APOYAR EN EL DESARROLLO, IMPLEMENTACIÓN, SOPORTE, PRUEBAS, LIBERACIÓN, ESTABILIZACIÓN Y DOCUMENTACIÓN DEL SISTEMA INTEGRAL DE ADMINISTRACIÓN CONSULAR (SIAC)</t>
  </si>
  <si>
    <t>DEL 17-08-2009 AL 31-12-2009</t>
  </si>
  <si>
    <t>DEL 7-08-2009 AL 31-05-2012</t>
  </si>
  <si>
    <t>DEL 1-08-2009 AL 31-05-2011</t>
  </si>
  <si>
    <t>DEL 7-08-2009 AL 30-11-2009</t>
  </si>
  <si>
    <t>DEL 7-08-2009 AL 30-11-2012</t>
  </si>
  <si>
    <t>DEL 21-08-2009 AL 30-09-2009</t>
  </si>
  <si>
    <t>DEL 1-07-2009 AL 30-11-2009</t>
  </si>
  <si>
    <t>DEL 1-10-2009 AL 31-12-2009</t>
  </si>
  <si>
    <t>DEL 1-09-2009 AL 31-12-2009</t>
  </si>
  <si>
    <t>DEL 3-09-2009 AL 31-12-2009</t>
  </si>
  <si>
    <t>DEL 30-09-2009 AL 31-12-2009</t>
  </si>
  <si>
    <t>DEL 30-09-2009 AL 15-11-2009</t>
  </si>
  <si>
    <t>DEL 1-10-2009 AL 10-12-2009</t>
  </si>
  <si>
    <t>DEL 1-10-2009 AL 31-12-2010</t>
  </si>
  <si>
    <t>AD-147/09</t>
  </si>
  <si>
    <t>LIC. MARÍA YURIRIA ÁLVAREZ MADRID</t>
  </si>
  <si>
    <t>ESTUDIO PARA LA PREVENCIÓN Y DETECCIÓN DE ACTOS DE VIOLENCIA A LAS MUJERES MIGRANTES ATENDIDAS EN LOS CONSULADOS DE MÉXICO EN LOS ESTADOS UNIDOS</t>
  </si>
  <si>
    <t>ADQUISICIÓN DE BIENES Y CONTRATACIÓN DE SERVICIOS TERCER TRIMESTRE 2009</t>
  </si>
  <si>
    <t>ESTE NÚMERO NO FUE UTILIZADO PARA LA ELABORACIÓN DE PEDIDO</t>
  </si>
  <si>
    <t>DEL 18-09-2009 AL 31-12-2009</t>
  </si>
  <si>
    <t>RADIOMÓVIL DIPSA, S.A. DE C.V.</t>
  </si>
  <si>
    <t>CANCELADO</t>
  </si>
  <si>
    <t>DEL 11-SEP-2009 AL 31-DIC-2009</t>
  </si>
  <si>
    <t>Comprende el periodo: Julio-Septiembre, 2009</t>
  </si>
  <si>
    <r>
      <t xml:space="preserve">SISTEMAS INTEGRALES DE AUTOMATIZACIÓN, S.A. DE C.V. </t>
    </r>
    <r>
      <rPr>
        <b/>
        <sz val="8"/>
        <rFont val="Tahoma"/>
        <family val="2"/>
      </rPr>
      <t>(PEDIDO EN DLLS)</t>
    </r>
  </si>
  <si>
    <r>
      <t xml:space="preserve">GRUPO VILLAMEX, S.A. DE C.V. </t>
    </r>
    <r>
      <rPr>
        <b/>
        <sz val="8"/>
        <rFont val="Tahoma"/>
        <family val="2"/>
      </rPr>
      <t>(PEDIDO EN DLLS)</t>
    </r>
  </si>
  <si>
    <r>
      <t xml:space="preserve">INSYS, S.A. DE C.V. </t>
    </r>
    <r>
      <rPr>
        <b/>
        <sz val="8"/>
        <rFont val="Tahoma"/>
        <family val="2"/>
      </rPr>
      <t>(PEDIDO EN DLLS)</t>
    </r>
  </si>
  <si>
    <t>SERVICIO DE AVALÚO DE MOBILIARIO, EQUIPO Y VEHÍCULOS, PROPIEDAD DE LA FEDERACIÓN, PARA SU DESINCORPORACIÓN DEL SERVICIO PÚBLICO</t>
  </si>
  <si>
    <t>SERVICIO DE IMPRESIÓN DEL CALENDARIO RELATIVO AL CONCURSO DE DIBUJO INFANTIL 2010 "ESTE ES MI MÉXICO"</t>
  </si>
  <si>
    <t xml:space="preserve">ADQUISICIÓN DE UNA MOTOCICLETA </t>
  </si>
  <si>
    <t>ADQUISICIÓN DE 7 EQUIPOS DE TELEFONÍA MÓVIL CON TECNOLOGÍA CELULAR</t>
  </si>
  <si>
    <t>ADQUISICIÓN DE MAQUINARIA PARA LA EMBAJADA DE MÉXICO EN BÉLGICA</t>
  </si>
  <si>
    <t>SE MODIFICÓ EL CONTRATO SRE-DRM-AD-74/09  POR AMPLIACIÓN DEL MONTO.</t>
  </si>
  <si>
    <t xml:space="preserve">SEGURO CONTRA ACCIDENTES PARA LOS MENORES INSCRITOS EN EL CENTRO DE DESARROLLO INFANTIL "ROSARIO CASTELLANOS" Y  LA ESCUELA PRIMARIA "JOSÉ GOROSTIZA". </t>
  </si>
  <si>
    <t>SE MODIFICÓ EL CONTRATO SRE-DRM-AD-40/08  POR AMPLIACIÓN DEL MONTO.</t>
  </si>
  <si>
    <t>ASESORÍA EN MATERIA DE COMUNICACIÓN INSTITUCIONAL PARA LA SECRETARÍA DE RELACIONES EXTERIORES.</t>
  </si>
  <si>
    <t>SE MODIFICÓ EL CONTRATO SRE-DRM-AD-200/08  POR AMPLIACIÓN DEL MONTO Y DE LA VIGENCIA.</t>
  </si>
  <si>
    <t>SE MODIFICÓ EL CONTRATO SRE-DRM-LP-59/09  POR AMPLIACIÓN DEL MONTO.</t>
  </si>
  <si>
    <t>SE MODIFICÓ EL CONTRATO SRE-DRM-LP-60/09  POR AMPLIACIÓN DEL MONTO.</t>
  </si>
  <si>
    <t>SERVICIO DE DICTAMEN CONTABLE PARA COTEJO DEL CÁLCULO DE IMPUESTO PREDIAL DEL EDIFICIO TLATELOLCO CONFORME A NORMATIVIDAD DEL GOBIERNO DE LA CIUDAD DE MÉXICO</t>
  </si>
  <si>
    <t>SE MODIFICÓ EL CONTRATO SRE-DRM-LP-34/08  POR AMPLIACIÓN DEL MONTO.</t>
  </si>
  <si>
    <t>Art. 26, III, y 42 LAASSP</t>
  </si>
  <si>
    <t>Art. 26,III y 42-LAASSP (VER NOTA)</t>
  </si>
  <si>
    <t>NOTA: El contrato SRE-DRM-AD-133/09 se formalizó con fundamento en los artículos 26, fracción III, y 42, Segundo Párrafo, de la Ley de Adquisiciones, Arrendamientos y Servicios del Sector Públicos, contándose con el Acuerdo del C. Oficial Mayor de la SRE,  a fin de dar cumplimiento a dichos preceptos legales.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</si>
</sst>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mm/yy;@"/>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80A]dddd\,\ dd&quot; de &quot;mmmm&quot; de &quot;yyyy"/>
    <numFmt numFmtId="171" formatCode="000"/>
    <numFmt numFmtId="172" formatCode="dd/mm/yyyy;@"/>
    <numFmt numFmtId="173" formatCode="[$-80A]hh:mm:ss\ AM/PM"/>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
    <numFmt numFmtId="179" formatCode="#,##0.0000"/>
    <numFmt numFmtId="180" formatCode="#,##0.00;[Red]#,##0.00"/>
    <numFmt numFmtId="181" formatCode="[$-80A]d&quot; de &quot;mmmm&quot; de &quot;yyyy;@"/>
    <numFmt numFmtId="182" formatCode="_-* #,##0.0_-;\-* #,##0.0_-;_-* &quot;-&quot;??_-;_-@_-"/>
    <numFmt numFmtId="183" formatCode="0.000"/>
  </numFmts>
  <fonts count="14">
    <font>
      <sz val="10"/>
      <name val="Arial"/>
      <family val="0"/>
    </font>
    <font>
      <b/>
      <sz val="9"/>
      <name val="Arial"/>
      <family val="2"/>
    </font>
    <font>
      <u val="single"/>
      <sz val="10"/>
      <color indexed="12"/>
      <name val="Arial"/>
      <family val="0"/>
    </font>
    <font>
      <sz val="9"/>
      <name val="Arial"/>
      <family val="0"/>
    </font>
    <font>
      <sz val="9"/>
      <color indexed="10"/>
      <name val="Tahoma"/>
      <family val="2"/>
    </font>
    <font>
      <sz val="8"/>
      <name val="Arial"/>
      <family val="0"/>
    </font>
    <font>
      <u val="single"/>
      <sz val="10"/>
      <color indexed="36"/>
      <name val="Arial"/>
      <family val="0"/>
    </font>
    <font>
      <b/>
      <sz val="8"/>
      <name val="Arial"/>
      <family val="2"/>
    </font>
    <font>
      <sz val="8"/>
      <name val="Tahoma"/>
      <family val="2"/>
    </font>
    <font>
      <sz val="8"/>
      <color indexed="8"/>
      <name val="Tahoma"/>
      <family val="2"/>
    </font>
    <font>
      <sz val="8"/>
      <color indexed="63"/>
      <name val="Tahoma"/>
      <family val="2"/>
    </font>
    <font>
      <sz val="10"/>
      <color indexed="8"/>
      <name val="ARIAL"/>
      <family val="0"/>
    </font>
    <font>
      <b/>
      <sz val="10"/>
      <name val="Tahoma"/>
      <family val="2"/>
    </font>
    <font>
      <b/>
      <sz val="8"/>
      <name val="Tahoma"/>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double"/>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s>
  <cellStyleXfs count="22">
    <xf numFmtId="0" fontId="11"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vertical="center"/>
    </xf>
    <xf numFmtId="0" fontId="1" fillId="0" borderId="0" xfId="0" applyFont="1" applyFill="1" applyAlignment="1">
      <alignment horizontal="center" vertical="center" wrapText="1"/>
    </xf>
    <xf numFmtId="0" fontId="1" fillId="2" borderId="0" xfId="0" applyFont="1" applyFill="1" applyAlignment="1">
      <alignment horizontal="center" vertical="center" wrapText="1"/>
    </xf>
    <xf numFmtId="0" fontId="3" fillId="0" borderId="0" xfId="0" applyFont="1" applyAlignment="1">
      <alignment/>
    </xf>
    <xf numFmtId="164" fontId="8" fillId="0" borderId="1" xfId="0" applyNumberFormat="1" applyFont="1" applyFill="1" applyBorder="1" applyAlignment="1">
      <alignment horizontal="center" vertical="center" wrapText="1"/>
    </xf>
    <xf numFmtId="14" fontId="10" fillId="0" borderId="1" xfId="15"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justify" vertical="center" wrapText="1"/>
    </xf>
    <xf numFmtId="4" fontId="8" fillId="0" borderId="1" xfId="0" applyNumberFormat="1" applyFont="1" applyFill="1" applyBorder="1" applyAlignment="1">
      <alignment horizontal="justify" vertical="center" wrapText="1"/>
    </xf>
    <xf numFmtId="0" fontId="0" fillId="0" borderId="0" xfId="0" applyFill="1" applyAlignment="1">
      <alignment/>
    </xf>
    <xf numFmtId="164" fontId="8" fillId="0" borderId="1"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4" fontId="8" fillId="0" borderId="1" xfId="0" applyNumberFormat="1" applyFont="1" applyFill="1" applyBorder="1" applyAlignment="1">
      <alignment vertical="center" wrapText="1"/>
    </xf>
    <xf numFmtId="14" fontId="8" fillId="0" borderId="1" xfId="0" applyNumberFormat="1" applyFont="1" applyFill="1" applyBorder="1" applyAlignment="1">
      <alignment horizontal="center" vertical="center"/>
    </xf>
    <xf numFmtId="171" fontId="9" fillId="0" borderId="1" xfId="0" applyNumberFormat="1" applyFont="1" applyFill="1" applyBorder="1" applyAlignment="1">
      <alignment horizontal="center" vertical="center" wrapText="1"/>
    </xf>
    <xf numFmtId="0" fontId="8" fillId="0" borderId="5" xfId="0" applyFont="1" applyFill="1" applyBorder="1" applyAlignment="1">
      <alignment vertical="center" wrapText="1"/>
    </xf>
    <xf numFmtId="0" fontId="4" fillId="0" borderId="0" xfId="0" applyFont="1" applyFill="1" applyBorder="1" applyAlignment="1">
      <alignment vertical="center"/>
    </xf>
    <xf numFmtId="4" fontId="8" fillId="0" borderId="1" xfId="0" applyNumberFormat="1" applyFont="1" applyFill="1" applyBorder="1" applyAlignment="1">
      <alignment horizontal="justify" vertical="justify" wrapText="1"/>
    </xf>
    <xf numFmtId="0" fontId="8" fillId="0" borderId="1" xfId="0" applyFont="1" applyFill="1" applyBorder="1" applyAlignment="1">
      <alignment horizontal="justify" vertical="center" wrapText="1"/>
    </xf>
    <xf numFmtId="164" fontId="9" fillId="0" borderId="1" xfId="0" applyNumberFormat="1" applyFont="1" applyFill="1" applyBorder="1" applyAlignment="1">
      <alignment horizontal="center" vertical="center"/>
    </xf>
    <xf numFmtId="164" fontId="8" fillId="0" borderId="1" xfId="19"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8" fillId="0" borderId="1" xfId="0" applyFont="1" applyFill="1" applyBorder="1" applyAlignment="1">
      <alignment vertical="center" wrapText="1"/>
    </xf>
    <xf numFmtId="14" fontId="8" fillId="0" borderId="1" xfId="0" applyNumberFormat="1" applyFont="1" applyFill="1" applyBorder="1" applyAlignment="1">
      <alignment horizontal="justify" vertical="center" wrapText="1"/>
    </xf>
    <xf numFmtId="14" fontId="9" fillId="0" borderId="1" xfId="0" applyNumberFormat="1" applyFont="1" applyFill="1" applyBorder="1" applyAlignment="1">
      <alignment horizontal="center" vertical="center" wrapText="1"/>
    </xf>
    <xf numFmtId="171" fontId="8"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justify" wrapText="1"/>
    </xf>
    <xf numFmtId="0" fontId="8" fillId="0" borderId="1" xfId="0" applyFont="1" applyFill="1" applyBorder="1" applyAlignment="1">
      <alignment horizontal="justify" vertical="justify"/>
    </xf>
    <xf numFmtId="0" fontId="8" fillId="0" borderId="1" xfId="0" applyFont="1" applyBorder="1" applyAlignment="1">
      <alignment horizontal="justify" vertical="justify"/>
    </xf>
    <xf numFmtId="4" fontId="8" fillId="0" borderId="1" xfId="0" applyNumberFormat="1" applyFont="1" applyFill="1" applyBorder="1" applyAlignment="1">
      <alignment horizontal="center" vertical="center" wrapText="1"/>
    </xf>
    <xf numFmtId="0" fontId="0" fillId="0" borderId="0" xfId="0" applyFont="1" applyAlignment="1">
      <alignment/>
    </xf>
    <xf numFmtId="0" fontId="8" fillId="0" borderId="5" xfId="0" applyFont="1" applyFill="1" applyBorder="1" applyAlignment="1">
      <alignment horizontal="justify" vertical="center" wrapText="1"/>
    </xf>
    <xf numFmtId="0" fontId="0" fillId="0" borderId="0" xfId="0" applyNumberFormat="1" applyAlignment="1">
      <alignment horizontal="justify" vertical="center" wrapText="1"/>
    </xf>
    <xf numFmtId="0" fontId="7" fillId="0" borderId="0" xfId="0" applyFont="1" applyAlignment="1">
      <alignment horizontal="right" vertical="center"/>
    </xf>
    <xf numFmtId="0" fontId="7" fillId="0" borderId="0" xfId="0" applyFont="1" applyAlignment="1">
      <alignment horizontal="right"/>
    </xf>
    <xf numFmtId="0" fontId="1" fillId="0" borderId="0" xfId="0" applyFont="1" applyAlignment="1">
      <alignment horizontal="center"/>
    </xf>
    <xf numFmtId="49" fontId="4" fillId="0" borderId="0" xfId="0" applyNumberFormat="1" applyFont="1" applyFill="1" applyBorder="1" applyAlignment="1">
      <alignment horizontal="center" vertical="center" wrapText="1"/>
    </xf>
    <xf numFmtId="4" fontId="12" fillId="0" borderId="8" xfId="0" applyNumberFormat="1" applyFont="1" applyFill="1" applyBorder="1" applyAlignment="1">
      <alignment horizontal="center" vertical="center" wrapText="1"/>
    </xf>
    <xf numFmtId="4" fontId="12" fillId="0" borderId="9" xfId="0" applyNumberFormat="1" applyFont="1" applyFill="1" applyBorder="1" applyAlignment="1">
      <alignment horizontal="center" vertical="center" wrapText="1"/>
    </xf>
    <xf numFmtId="4" fontId="12" fillId="0" borderId="7"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 xfId="0" applyNumberFormat="1" applyFont="1" applyFill="1" applyBorder="1" applyAlignment="1">
      <alignment vertical="center" wrapText="1"/>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justify" vertical="center" wrapText="1"/>
    </xf>
    <xf numFmtId="4"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justify" vertical="center" wrapText="1"/>
    </xf>
    <xf numFmtId="0" fontId="8" fillId="3" borderId="0" xfId="0" applyFont="1" applyFill="1" applyBorder="1" applyAlignment="1">
      <alignment horizontal="justify" vertical="center" wrapText="1"/>
    </xf>
    <xf numFmtId="14" fontId="8" fillId="0" borderId="0" xfId="0" applyNumberFormat="1" applyFont="1" applyFill="1" applyBorder="1" applyAlignment="1">
      <alignment horizontal="center" vertical="center" wrapText="1"/>
    </xf>
    <xf numFmtId="0" fontId="8" fillId="0" borderId="0" xfId="0" applyFont="1" applyFill="1" applyBorder="1" applyAlignment="1">
      <alignment horizontal="justify" vertical="center" wrapText="1"/>
    </xf>
    <xf numFmtId="164" fontId="8" fillId="0" borderId="0"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justify"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67</xdr:row>
      <xdr:rowOff>0</xdr:rowOff>
    </xdr:from>
    <xdr:to>
      <xdr:col>4</xdr:col>
      <xdr:colOff>1276350</xdr:colOff>
      <xdr:row>67</xdr:row>
      <xdr:rowOff>0</xdr:rowOff>
    </xdr:to>
    <xdr:sp>
      <xdr:nvSpPr>
        <xdr:cNvPr id="1" name="TextBox 2"/>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2" name="TextBox 3"/>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3" name="TextBox 4"/>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4" name="TextBox 5"/>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2</xdr:col>
      <xdr:colOff>752475</xdr:colOff>
      <xdr:row>67</xdr:row>
      <xdr:rowOff>0</xdr:rowOff>
    </xdr:from>
    <xdr:to>
      <xdr:col>4</xdr:col>
      <xdr:colOff>1276350</xdr:colOff>
      <xdr:row>67</xdr:row>
      <xdr:rowOff>0</xdr:rowOff>
    </xdr:to>
    <xdr:sp>
      <xdr:nvSpPr>
        <xdr:cNvPr id="5" name="TextBox 6"/>
        <xdr:cNvSpPr txBox="1">
          <a:spLocks noChangeArrowheads="1"/>
        </xdr:cNvSpPr>
      </xdr:nvSpPr>
      <xdr:spPr>
        <a:xfrm>
          <a:off x="2790825" y="54187725"/>
          <a:ext cx="281940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6" name="TextBox 16"/>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7" name="TextBox 17"/>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8" name="TextBox 18"/>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9" name="TextBox 19"/>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2</xdr:col>
      <xdr:colOff>752475</xdr:colOff>
      <xdr:row>67</xdr:row>
      <xdr:rowOff>0</xdr:rowOff>
    </xdr:from>
    <xdr:to>
      <xdr:col>4</xdr:col>
      <xdr:colOff>1276350</xdr:colOff>
      <xdr:row>67</xdr:row>
      <xdr:rowOff>0</xdr:rowOff>
    </xdr:to>
    <xdr:sp>
      <xdr:nvSpPr>
        <xdr:cNvPr id="10" name="TextBox 20"/>
        <xdr:cNvSpPr txBox="1">
          <a:spLocks noChangeArrowheads="1"/>
        </xdr:cNvSpPr>
      </xdr:nvSpPr>
      <xdr:spPr>
        <a:xfrm>
          <a:off x="2790825" y="54187725"/>
          <a:ext cx="281940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11" name="TextBox 21"/>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12" name="TextBox 22"/>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13" name="TextBox 23"/>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14" name="TextBox 24"/>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editAs="oneCell">
    <xdr:from>
      <xdr:col>0</xdr:col>
      <xdr:colOff>19050</xdr:colOff>
      <xdr:row>0</xdr:row>
      <xdr:rowOff>28575</xdr:rowOff>
    </xdr:from>
    <xdr:to>
      <xdr:col>1</xdr:col>
      <xdr:colOff>342900</xdr:colOff>
      <xdr:row>4</xdr:row>
      <xdr:rowOff>161925</xdr:rowOff>
    </xdr:to>
    <xdr:pic>
      <xdr:nvPicPr>
        <xdr:cNvPr id="15" name="Picture 25"/>
        <xdr:cNvPicPr preferRelativeResize="1">
          <a:picLocks noChangeAspect="1"/>
        </xdr:cNvPicPr>
      </xdr:nvPicPr>
      <xdr:blipFill>
        <a:blip r:embed="rId1"/>
        <a:stretch>
          <a:fillRect/>
        </a:stretch>
      </xdr:blipFill>
      <xdr:spPr>
        <a:xfrm>
          <a:off x="19050" y="28575"/>
          <a:ext cx="1190625" cy="790575"/>
        </a:xfrm>
        <a:prstGeom prst="rect">
          <a:avLst/>
        </a:prstGeom>
        <a:noFill/>
        <a:ln w="1" cmpd="sng">
          <a:noFill/>
        </a:ln>
      </xdr:spPr>
    </xdr:pic>
    <xdr:clientData/>
  </xdr:twoCellAnchor>
  <xdr:twoCellAnchor>
    <xdr:from>
      <xdr:col>3</xdr:col>
      <xdr:colOff>0</xdr:colOff>
      <xdr:row>67</xdr:row>
      <xdr:rowOff>0</xdr:rowOff>
    </xdr:from>
    <xdr:to>
      <xdr:col>4</xdr:col>
      <xdr:colOff>1276350</xdr:colOff>
      <xdr:row>67</xdr:row>
      <xdr:rowOff>0</xdr:rowOff>
    </xdr:to>
    <xdr:sp>
      <xdr:nvSpPr>
        <xdr:cNvPr id="16" name="TextBox 26"/>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17" name="TextBox 27"/>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18" name="TextBox 28"/>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19" name="TextBox 29"/>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2</xdr:col>
      <xdr:colOff>752475</xdr:colOff>
      <xdr:row>67</xdr:row>
      <xdr:rowOff>0</xdr:rowOff>
    </xdr:from>
    <xdr:to>
      <xdr:col>4</xdr:col>
      <xdr:colOff>1276350</xdr:colOff>
      <xdr:row>67</xdr:row>
      <xdr:rowOff>0</xdr:rowOff>
    </xdr:to>
    <xdr:sp>
      <xdr:nvSpPr>
        <xdr:cNvPr id="20" name="TextBox 30"/>
        <xdr:cNvSpPr txBox="1">
          <a:spLocks noChangeArrowheads="1"/>
        </xdr:cNvSpPr>
      </xdr:nvSpPr>
      <xdr:spPr>
        <a:xfrm>
          <a:off x="2790825" y="54187725"/>
          <a:ext cx="281940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1276350</xdr:colOff>
      <xdr:row>60</xdr:row>
      <xdr:rowOff>0</xdr:rowOff>
    </xdr:to>
    <xdr:sp>
      <xdr:nvSpPr>
        <xdr:cNvPr id="21" name="TextBox 31"/>
        <xdr:cNvSpPr txBox="1">
          <a:spLocks noChangeArrowheads="1"/>
        </xdr:cNvSpPr>
      </xdr:nvSpPr>
      <xdr:spPr>
        <a:xfrm>
          <a:off x="3114675" y="504539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60</xdr:row>
      <xdr:rowOff>0</xdr:rowOff>
    </xdr:from>
    <xdr:to>
      <xdr:col>4</xdr:col>
      <xdr:colOff>1276350</xdr:colOff>
      <xdr:row>60</xdr:row>
      <xdr:rowOff>0</xdr:rowOff>
    </xdr:to>
    <xdr:sp>
      <xdr:nvSpPr>
        <xdr:cNvPr id="22" name="TextBox 32"/>
        <xdr:cNvSpPr txBox="1">
          <a:spLocks noChangeArrowheads="1"/>
        </xdr:cNvSpPr>
      </xdr:nvSpPr>
      <xdr:spPr>
        <a:xfrm>
          <a:off x="3114675" y="504539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60</xdr:row>
      <xdr:rowOff>0</xdr:rowOff>
    </xdr:from>
    <xdr:to>
      <xdr:col>4</xdr:col>
      <xdr:colOff>1276350</xdr:colOff>
      <xdr:row>60</xdr:row>
      <xdr:rowOff>0</xdr:rowOff>
    </xdr:to>
    <xdr:sp>
      <xdr:nvSpPr>
        <xdr:cNvPr id="23" name="TextBox 33"/>
        <xdr:cNvSpPr txBox="1">
          <a:spLocks noChangeArrowheads="1"/>
        </xdr:cNvSpPr>
      </xdr:nvSpPr>
      <xdr:spPr>
        <a:xfrm>
          <a:off x="3114675" y="504539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1276350</xdr:colOff>
      <xdr:row>60</xdr:row>
      <xdr:rowOff>0</xdr:rowOff>
    </xdr:to>
    <xdr:sp>
      <xdr:nvSpPr>
        <xdr:cNvPr id="24" name="TextBox 34"/>
        <xdr:cNvSpPr txBox="1">
          <a:spLocks noChangeArrowheads="1"/>
        </xdr:cNvSpPr>
      </xdr:nvSpPr>
      <xdr:spPr>
        <a:xfrm>
          <a:off x="3114675" y="504539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2</xdr:col>
      <xdr:colOff>752475</xdr:colOff>
      <xdr:row>60</xdr:row>
      <xdr:rowOff>0</xdr:rowOff>
    </xdr:from>
    <xdr:to>
      <xdr:col>4</xdr:col>
      <xdr:colOff>1276350</xdr:colOff>
      <xdr:row>60</xdr:row>
      <xdr:rowOff>0</xdr:rowOff>
    </xdr:to>
    <xdr:sp>
      <xdr:nvSpPr>
        <xdr:cNvPr id="25" name="TextBox 35"/>
        <xdr:cNvSpPr txBox="1">
          <a:spLocks noChangeArrowheads="1"/>
        </xdr:cNvSpPr>
      </xdr:nvSpPr>
      <xdr:spPr>
        <a:xfrm>
          <a:off x="2790825" y="50453925"/>
          <a:ext cx="281940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1276350</xdr:colOff>
      <xdr:row>60</xdr:row>
      <xdr:rowOff>0</xdr:rowOff>
    </xdr:to>
    <xdr:sp>
      <xdr:nvSpPr>
        <xdr:cNvPr id="26" name="TextBox 36"/>
        <xdr:cNvSpPr txBox="1">
          <a:spLocks noChangeArrowheads="1"/>
        </xdr:cNvSpPr>
      </xdr:nvSpPr>
      <xdr:spPr>
        <a:xfrm>
          <a:off x="3114675" y="504539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60</xdr:row>
      <xdr:rowOff>0</xdr:rowOff>
    </xdr:from>
    <xdr:to>
      <xdr:col>4</xdr:col>
      <xdr:colOff>1276350</xdr:colOff>
      <xdr:row>60</xdr:row>
      <xdr:rowOff>0</xdr:rowOff>
    </xdr:to>
    <xdr:sp>
      <xdr:nvSpPr>
        <xdr:cNvPr id="27" name="TextBox 37"/>
        <xdr:cNvSpPr txBox="1">
          <a:spLocks noChangeArrowheads="1"/>
        </xdr:cNvSpPr>
      </xdr:nvSpPr>
      <xdr:spPr>
        <a:xfrm>
          <a:off x="3114675" y="504539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60</xdr:row>
      <xdr:rowOff>0</xdr:rowOff>
    </xdr:from>
    <xdr:to>
      <xdr:col>4</xdr:col>
      <xdr:colOff>1276350</xdr:colOff>
      <xdr:row>60</xdr:row>
      <xdr:rowOff>0</xdr:rowOff>
    </xdr:to>
    <xdr:sp>
      <xdr:nvSpPr>
        <xdr:cNvPr id="28" name="TextBox 38"/>
        <xdr:cNvSpPr txBox="1">
          <a:spLocks noChangeArrowheads="1"/>
        </xdr:cNvSpPr>
      </xdr:nvSpPr>
      <xdr:spPr>
        <a:xfrm>
          <a:off x="3114675" y="504539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1276350</xdr:colOff>
      <xdr:row>60</xdr:row>
      <xdr:rowOff>0</xdr:rowOff>
    </xdr:to>
    <xdr:sp>
      <xdr:nvSpPr>
        <xdr:cNvPr id="29" name="TextBox 39"/>
        <xdr:cNvSpPr txBox="1">
          <a:spLocks noChangeArrowheads="1"/>
        </xdr:cNvSpPr>
      </xdr:nvSpPr>
      <xdr:spPr>
        <a:xfrm>
          <a:off x="3114675" y="504539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4</xdr:col>
      <xdr:colOff>0</xdr:colOff>
      <xdr:row>60</xdr:row>
      <xdr:rowOff>0</xdr:rowOff>
    </xdr:from>
    <xdr:to>
      <xdr:col>5</xdr:col>
      <xdr:colOff>704850</xdr:colOff>
      <xdr:row>60</xdr:row>
      <xdr:rowOff>0</xdr:rowOff>
    </xdr:to>
    <xdr:sp>
      <xdr:nvSpPr>
        <xdr:cNvPr id="30" name="TextBox 40"/>
        <xdr:cNvSpPr txBox="1">
          <a:spLocks noChangeArrowheads="1"/>
        </xdr:cNvSpPr>
      </xdr:nvSpPr>
      <xdr:spPr>
        <a:xfrm>
          <a:off x="4333875" y="50453925"/>
          <a:ext cx="198120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4</xdr:col>
      <xdr:colOff>0</xdr:colOff>
      <xdr:row>60</xdr:row>
      <xdr:rowOff>0</xdr:rowOff>
    </xdr:from>
    <xdr:to>
      <xdr:col>5</xdr:col>
      <xdr:colOff>704850</xdr:colOff>
      <xdr:row>60</xdr:row>
      <xdr:rowOff>0</xdr:rowOff>
    </xdr:to>
    <xdr:sp>
      <xdr:nvSpPr>
        <xdr:cNvPr id="31" name="TextBox 41"/>
        <xdr:cNvSpPr txBox="1">
          <a:spLocks noChangeArrowheads="1"/>
        </xdr:cNvSpPr>
      </xdr:nvSpPr>
      <xdr:spPr>
        <a:xfrm>
          <a:off x="4333875" y="50453925"/>
          <a:ext cx="198120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4</xdr:col>
      <xdr:colOff>0</xdr:colOff>
      <xdr:row>60</xdr:row>
      <xdr:rowOff>0</xdr:rowOff>
    </xdr:from>
    <xdr:to>
      <xdr:col>5</xdr:col>
      <xdr:colOff>704850</xdr:colOff>
      <xdr:row>60</xdr:row>
      <xdr:rowOff>0</xdr:rowOff>
    </xdr:to>
    <xdr:sp>
      <xdr:nvSpPr>
        <xdr:cNvPr id="32" name="TextBox 42"/>
        <xdr:cNvSpPr txBox="1">
          <a:spLocks noChangeArrowheads="1"/>
        </xdr:cNvSpPr>
      </xdr:nvSpPr>
      <xdr:spPr>
        <a:xfrm>
          <a:off x="4333875" y="50453925"/>
          <a:ext cx="198120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4</xdr:col>
      <xdr:colOff>0</xdr:colOff>
      <xdr:row>60</xdr:row>
      <xdr:rowOff>0</xdr:rowOff>
    </xdr:from>
    <xdr:to>
      <xdr:col>5</xdr:col>
      <xdr:colOff>704850</xdr:colOff>
      <xdr:row>60</xdr:row>
      <xdr:rowOff>0</xdr:rowOff>
    </xdr:to>
    <xdr:sp>
      <xdr:nvSpPr>
        <xdr:cNvPr id="33" name="TextBox 43"/>
        <xdr:cNvSpPr txBox="1">
          <a:spLocks noChangeArrowheads="1"/>
        </xdr:cNvSpPr>
      </xdr:nvSpPr>
      <xdr:spPr>
        <a:xfrm>
          <a:off x="4333875" y="50453925"/>
          <a:ext cx="198120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5</xdr:col>
      <xdr:colOff>0</xdr:colOff>
      <xdr:row>60</xdr:row>
      <xdr:rowOff>0</xdr:rowOff>
    </xdr:from>
    <xdr:to>
      <xdr:col>6</xdr:col>
      <xdr:colOff>990600</xdr:colOff>
      <xdr:row>60</xdr:row>
      <xdr:rowOff>0</xdr:rowOff>
    </xdr:to>
    <xdr:sp>
      <xdr:nvSpPr>
        <xdr:cNvPr id="34" name="TextBox 44"/>
        <xdr:cNvSpPr txBox="1">
          <a:spLocks noChangeArrowheads="1"/>
        </xdr:cNvSpPr>
      </xdr:nvSpPr>
      <xdr:spPr>
        <a:xfrm>
          <a:off x="5610225" y="50453925"/>
          <a:ext cx="16954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5</xdr:col>
      <xdr:colOff>0</xdr:colOff>
      <xdr:row>60</xdr:row>
      <xdr:rowOff>0</xdr:rowOff>
    </xdr:from>
    <xdr:to>
      <xdr:col>6</xdr:col>
      <xdr:colOff>990600</xdr:colOff>
      <xdr:row>60</xdr:row>
      <xdr:rowOff>0</xdr:rowOff>
    </xdr:to>
    <xdr:sp>
      <xdr:nvSpPr>
        <xdr:cNvPr id="35" name="TextBox 45"/>
        <xdr:cNvSpPr txBox="1">
          <a:spLocks noChangeArrowheads="1"/>
        </xdr:cNvSpPr>
      </xdr:nvSpPr>
      <xdr:spPr>
        <a:xfrm>
          <a:off x="5610225" y="50453925"/>
          <a:ext cx="16954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5</xdr:col>
      <xdr:colOff>0</xdr:colOff>
      <xdr:row>60</xdr:row>
      <xdr:rowOff>0</xdr:rowOff>
    </xdr:from>
    <xdr:to>
      <xdr:col>6</xdr:col>
      <xdr:colOff>990600</xdr:colOff>
      <xdr:row>60</xdr:row>
      <xdr:rowOff>0</xdr:rowOff>
    </xdr:to>
    <xdr:sp>
      <xdr:nvSpPr>
        <xdr:cNvPr id="36" name="TextBox 46"/>
        <xdr:cNvSpPr txBox="1">
          <a:spLocks noChangeArrowheads="1"/>
        </xdr:cNvSpPr>
      </xdr:nvSpPr>
      <xdr:spPr>
        <a:xfrm>
          <a:off x="5610225" y="50453925"/>
          <a:ext cx="16954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5</xdr:col>
      <xdr:colOff>0</xdr:colOff>
      <xdr:row>60</xdr:row>
      <xdr:rowOff>0</xdr:rowOff>
    </xdr:from>
    <xdr:to>
      <xdr:col>6</xdr:col>
      <xdr:colOff>990600</xdr:colOff>
      <xdr:row>60</xdr:row>
      <xdr:rowOff>0</xdr:rowOff>
    </xdr:to>
    <xdr:sp>
      <xdr:nvSpPr>
        <xdr:cNvPr id="37" name="TextBox 47"/>
        <xdr:cNvSpPr txBox="1">
          <a:spLocks noChangeArrowheads="1"/>
        </xdr:cNvSpPr>
      </xdr:nvSpPr>
      <xdr:spPr>
        <a:xfrm>
          <a:off x="5610225" y="50453925"/>
          <a:ext cx="16954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38" name="TextBox 48"/>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39" name="TextBox 49"/>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40" name="TextBox 50"/>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41" name="TextBox 51"/>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2</xdr:col>
      <xdr:colOff>752475</xdr:colOff>
      <xdr:row>67</xdr:row>
      <xdr:rowOff>0</xdr:rowOff>
    </xdr:from>
    <xdr:to>
      <xdr:col>4</xdr:col>
      <xdr:colOff>1276350</xdr:colOff>
      <xdr:row>67</xdr:row>
      <xdr:rowOff>0</xdr:rowOff>
    </xdr:to>
    <xdr:sp>
      <xdr:nvSpPr>
        <xdr:cNvPr id="42" name="TextBox 52"/>
        <xdr:cNvSpPr txBox="1">
          <a:spLocks noChangeArrowheads="1"/>
        </xdr:cNvSpPr>
      </xdr:nvSpPr>
      <xdr:spPr>
        <a:xfrm>
          <a:off x="2790825" y="54187725"/>
          <a:ext cx="281940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43" name="TextBox 53"/>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44" name="TextBox 54"/>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45" name="TextBox 55"/>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46" name="TextBox 56"/>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2</xdr:col>
      <xdr:colOff>752475</xdr:colOff>
      <xdr:row>67</xdr:row>
      <xdr:rowOff>0</xdr:rowOff>
    </xdr:from>
    <xdr:to>
      <xdr:col>4</xdr:col>
      <xdr:colOff>1276350</xdr:colOff>
      <xdr:row>67</xdr:row>
      <xdr:rowOff>0</xdr:rowOff>
    </xdr:to>
    <xdr:sp>
      <xdr:nvSpPr>
        <xdr:cNvPr id="47" name="TextBox 57"/>
        <xdr:cNvSpPr txBox="1">
          <a:spLocks noChangeArrowheads="1"/>
        </xdr:cNvSpPr>
      </xdr:nvSpPr>
      <xdr:spPr>
        <a:xfrm>
          <a:off x="2790825" y="54187725"/>
          <a:ext cx="281940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48" name="TextBox 58"/>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49" name="TextBox 59"/>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50" name="TextBox 60"/>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51" name="TextBox 61"/>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52" name="TextBox 62"/>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53" name="TextBox 63"/>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54" name="TextBox 64"/>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55" name="TextBox 65"/>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56" name="TextBox 66"/>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57" name="TextBox 67"/>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58" name="TextBox 68"/>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59" name="TextBox 69"/>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2</xdr:col>
      <xdr:colOff>752475</xdr:colOff>
      <xdr:row>67</xdr:row>
      <xdr:rowOff>0</xdr:rowOff>
    </xdr:from>
    <xdr:to>
      <xdr:col>4</xdr:col>
      <xdr:colOff>1276350</xdr:colOff>
      <xdr:row>67</xdr:row>
      <xdr:rowOff>0</xdr:rowOff>
    </xdr:to>
    <xdr:sp>
      <xdr:nvSpPr>
        <xdr:cNvPr id="60" name="TextBox 70"/>
        <xdr:cNvSpPr txBox="1">
          <a:spLocks noChangeArrowheads="1"/>
        </xdr:cNvSpPr>
      </xdr:nvSpPr>
      <xdr:spPr>
        <a:xfrm>
          <a:off x="2790825" y="54187725"/>
          <a:ext cx="281940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61" name="TextBox 71"/>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62" name="TextBox 72"/>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67</xdr:row>
      <xdr:rowOff>0</xdr:rowOff>
    </xdr:from>
    <xdr:to>
      <xdr:col>4</xdr:col>
      <xdr:colOff>1276350</xdr:colOff>
      <xdr:row>67</xdr:row>
      <xdr:rowOff>0</xdr:rowOff>
    </xdr:to>
    <xdr:sp>
      <xdr:nvSpPr>
        <xdr:cNvPr id="63" name="TextBox 73"/>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67</xdr:row>
      <xdr:rowOff>0</xdr:rowOff>
    </xdr:from>
    <xdr:to>
      <xdr:col>4</xdr:col>
      <xdr:colOff>1276350</xdr:colOff>
      <xdr:row>67</xdr:row>
      <xdr:rowOff>0</xdr:rowOff>
    </xdr:to>
    <xdr:sp>
      <xdr:nvSpPr>
        <xdr:cNvPr id="64" name="TextBox 74"/>
        <xdr:cNvSpPr txBox="1">
          <a:spLocks noChangeArrowheads="1"/>
        </xdr:cNvSpPr>
      </xdr:nvSpPr>
      <xdr:spPr>
        <a:xfrm>
          <a:off x="3114675" y="541877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2</xdr:col>
      <xdr:colOff>752475</xdr:colOff>
      <xdr:row>67</xdr:row>
      <xdr:rowOff>0</xdr:rowOff>
    </xdr:from>
    <xdr:to>
      <xdr:col>4</xdr:col>
      <xdr:colOff>1276350</xdr:colOff>
      <xdr:row>67</xdr:row>
      <xdr:rowOff>0</xdr:rowOff>
    </xdr:to>
    <xdr:sp>
      <xdr:nvSpPr>
        <xdr:cNvPr id="65" name="TextBox 75"/>
        <xdr:cNvSpPr txBox="1">
          <a:spLocks noChangeArrowheads="1"/>
        </xdr:cNvSpPr>
      </xdr:nvSpPr>
      <xdr:spPr>
        <a:xfrm>
          <a:off x="2790825" y="54187725"/>
          <a:ext cx="281940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54</xdr:row>
      <xdr:rowOff>0</xdr:rowOff>
    </xdr:from>
    <xdr:to>
      <xdr:col>4</xdr:col>
      <xdr:colOff>1276350</xdr:colOff>
      <xdr:row>54</xdr:row>
      <xdr:rowOff>0</xdr:rowOff>
    </xdr:to>
    <xdr:sp>
      <xdr:nvSpPr>
        <xdr:cNvPr id="66" name="TextBox 76"/>
        <xdr:cNvSpPr txBox="1">
          <a:spLocks noChangeArrowheads="1"/>
        </xdr:cNvSpPr>
      </xdr:nvSpPr>
      <xdr:spPr>
        <a:xfrm>
          <a:off x="3114675" y="427196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54</xdr:row>
      <xdr:rowOff>0</xdr:rowOff>
    </xdr:from>
    <xdr:to>
      <xdr:col>4</xdr:col>
      <xdr:colOff>1276350</xdr:colOff>
      <xdr:row>54</xdr:row>
      <xdr:rowOff>0</xdr:rowOff>
    </xdr:to>
    <xdr:sp>
      <xdr:nvSpPr>
        <xdr:cNvPr id="67" name="TextBox 77"/>
        <xdr:cNvSpPr txBox="1">
          <a:spLocks noChangeArrowheads="1"/>
        </xdr:cNvSpPr>
      </xdr:nvSpPr>
      <xdr:spPr>
        <a:xfrm>
          <a:off x="3114675" y="427196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54</xdr:row>
      <xdr:rowOff>0</xdr:rowOff>
    </xdr:from>
    <xdr:to>
      <xdr:col>4</xdr:col>
      <xdr:colOff>1276350</xdr:colOff>
      <xdr:row>54</xdr:row>
      <xdr:rowOff>0</xdr:rowOff>
    </xdr:to>
    <xdr:sp>
      <xdr:nvSpPr>
        <xdr:cNvPr id="68" name="TextBox 78"/>
        <xdr:cNvSpPr txBox="1">
          <a:spLocks noChangeArrowheads="1"/>
        </xdr:cNvSpPr>
      </xdr:nvSpPr>
      <xdr:spPr>
        <a:xfrm>
          <a:off x="3114675" y="427196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54</xdr:row>
      <xdr:rowOff>0</xdr:rowOff>
    </xdr:from>
    <xdr:to>
      <xdr:col>4</xdr:col>
      <xdr:colOff>1276350</xdr:colOff>
      <xdr:row>54</xdr:row>
      <xdr:rowOff>0</xdr:rowOff>
    </xdr:to>
    <xdr:sp>
      <xdr:nvSpPr>
        <xdr:cNvPr id="69" name="TextBox 79"/>
        <xdr:cNvSpPr txBox="1">
          <a:spLocks noChangeArrowheads="1"/>
        </xdr:cNvSpPr>
      </xdr:nvSpPr>
      <xdr:spPr>
        <a:xfrm>
          <a:off x="3114675" y="427196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2</xdr:col>
      <xdr:colOff>752475</xdr:colOff>
      <xdr:row>54</xdr:row>
      <xdr:rowOff>0</xdr:rowOff>
    </xdr:from>
    <xdr:to>
      <xdr:col>4</xdr:col>
      <xdr:colOff>1276350</xdr:colOff>
      <xdr:row>54</xdr:row>
      <xdr:rowOff>0</xdr:rowOff>
    </xdr:to>
    <xdr:sp>
      <xdr:nvSpPr>
        <xdr:cNvPr id="70" name="TextBox 80"/>
        <xdr:cNvSpPr txBox="1">
          <a:spLocks noChangeArrowheads="1"/>
        </xdr:cNvSpPr>
      </xdr:nvSpPr>
      <xdr:spPr>
        <a:xfrm>
          <a:off x="2790825" y="42719625"/>
          <a:ext cx="281940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54</xdr:row>
      <xdr:rowOff>0</xdr:rowOff>
    </xdr:from>
    <xdr:to>
      <xdr:col>4</xdr:col>
      <xdr:colOff>1276350</xdr:colOff>
      <xdr:row>54</xdr:row>
      <xdr:rowOff>0</xdr:rowOff>
    </xdr:to>
    <xdr:sp>
      <xdr:nvSpPr>
        <xdr:cNvPr id="71" name="TextBox 81"/>
        <xdr:cNvSpPr txBox="1">
          <a:spLocks noChangeArrowheads="1"/>
        </xdr:cNvSpPr>
      </xdr:nvSpPr>
      <xdr:spPr>
        <a:xfrm>
          <a:off x="3114675" y="427196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54</xdr:row>
      <xdr:rowOff>0</xdr:rowOff>
    </xdr:from>
    <xdr:to>
      <xdr:col>4</xdr:col>
      <xdr:colOff>1276350</xdr:colOff>
      <xdr:row>54</xdr:row>
      <xdr:rowOff>0</xdr:rowOff>
    </xdr:to>
    <xdr:sp>
      <xdr:nvSpPr>
        <xdr:cNvPr id="72" name="TextBox 82"/>
        <xdr:cNvSpPr txBox="1">
          <a:spLocks noChangeArrowheads="1"/>
        </xdr:cNvSpPr>
      </xdr:nvSpPr>
      <xdr:spPr>
        <a:xfrm>
          <a:off x="3114675" y="427196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54</xdr:row>
      <xdr:rowOff>0</xdr:rowOff>
    </xdr:from>
    <xdr:to>
      <xdr:col>4</xdr:col>
      <xdr:colOff>1276350</xdr:colOff>
      <xdr:row>54</xdr:row>
      <xdr:rowOff>0</xdr:rowOff>
    </xdr:to>
    <xdr:sp>
      <xdr:nvSpPr>
        <xdr:cNvPr id="73" name="TextBox 83"/>
        <xdr:cNvSpPr txBox="1">
          <a:spLocks noChangeArrowheads="1"/>
        </xdr:cNvSpPr>
      </xdr:nvSpPr>
      <xdr:spPr>
        <a:xfrm>
          <a:off x="3114675" y="427196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54</xdr:row>
      <xdr:rowOff>0</xdr:rowOff>
    </xdr:from>
    <xdr:to>
      <xdr:col>4</xdr:col>
      <xdr:colOff>1276350</xdr:colOff>
      <xdr:row>54</xdr:row>
      <xdr:rowOff>0</xdr:rowOff>
    </xdr:to>
    <xdr:sp>
      <xdr:nvSpPr>
        <xdr:cNvPr id="74" name="TextBox 84"/>
        <xdr:cNvSpPr txBox="1">
          <a:spLocks noChangeArrowheads="1"/>
        </xdr:cNvSpPr>
      </xdr:nvSpPr>
      <xdr:spPr>
        <a:xfrm>
          <a:off x="3114675" y="427196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2</xdr:col>
      <xdr:colOff>752475</xdr:colOff>
      <xdr:row>54</xdr:row>
      <xdr:rowOff>0</xdr:rowOff>
    </xdr:from>
    <xdr:to>
      <xdr:col>4</xdr:col>
      <xdr:colOff>1276350</xdr:colOff>
      <xdr:row>54</xdr:row>
      <xdr:rowOff>0</xdr:rowOff>
    </xdr:to>
    <xdr:sp>
      <xdr:nvSpPr>
        <xdr:cNvPr id="75" name="TextBox 85"/>
        <xdr:cNvSpPr txBox="1">
          <a:spLocks noChangeArrowheads="1"/>
        </xdr:cNvSpPr>
      </xdr:nvSpPr>
      <xdr:spPr>
        <a:xfrm>
          <a:off x="2790825" y="42719625"/>
          <a:ext cx="281940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54</xdr:row>
      <xdr:rowOff>0</xdr:rowOff>
    </xdr:from>
    <xdr:to>
      <xdr:col>4</xdr:col>
      <xdr:colOff>1276350</xdr:colOff>
      <xdr:row>54</xdr:row>
      <xdr:rowOff>0</xdr:rowOff>
    </xdr:to>
    <xdr:sp>
      <xdr:nvSpPr>
        <xdr:cNvPr id="76" name="TextBox 86"/>
        <xdr:cNvSpPr txBox="1">
          <a:spLocks noChangeArrowheads="1"/>
        </xdr:cNvSpPr>
      </xdr:nvSpPr>
      <xdr:spPr>
        <a:xfrm>
          <a:off x="3114675" y="427196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54</xdr:row>
      <xdr:rowOff>0</xdr:rowOff>
    </xdr:from>
    <xdr:to>
      <xdr:col>4</xdr:col>
      <xdr:colOff>1276350</xdr:colOff>
      <xdr:row>54</xdr:row>
      <xdr:rowOff>0</xdr:rowOff>
    </xdr:to>
    <xdr:sp>
      <xdr:nvSpPr>
        <xdr:cNvPr id="77" name="TextBox 87"/>
        <xdr:cNvSpPr txBox="1">
          <a:spLocks noChangeArrowheads="1"/>
        </xdr:cNvSpPr>
      </xdr:nvSpPr>
      <xdr:spPr>
        <a:xfrm>
          <a:off x="3114675" y="427196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54</xdr:row>
      <xdr:rowOff>0</xdr:rowOff>
    </xdr:from>
    <xdr:to>
      <xdr:col>4</xdr:col>
      <xdr:colOff>1276350</xdr:colOff>
      <xdr:row>54</xdr:row>
      <xdr:rowOff>0</xdr:rowOff>
    </xdr:to>
    <xdr:sp>
      <xdr:nvSpPr>
        <xdr:cNvPr id="78" name="TextBox 88"/>
        <xdr:cNvSpPr txBox="1">
          <a:spLocks noChangeArrowheads="1"/>
        </xdr:cNvSpPr>
      </xdr:nvSpPr>
      <xdr:spPr>
        <a:xfrm>
          <a:off x="3114675" y="427196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54</xdr:row>
      <xdr:rowOff>0</xdr:rowOff>
    </xdr:from>
    <xdr:to>
      <xdr:col>4</xdr:col>
      <xdr:colOff>1276350</xdr:colOff>
      <xdr:row>54</xdr:row>
      <xdr:rowOff>0</xdr:rowOff>
    </xdr:to>
    <xdr:sp>
      <xdr:nvSpPr>
        <xdr:cNvPr id="79" name="TextBox 89"/>
        <xdr:cNvSpPr txBox="1">
          <a:spLocks noChangeArrowheads="1"/>
        </xdr:cNvSpPr>
      </xdr:nvSpPr>
      <xdr:spPr>
        <a:xfrm>
          <a:off x="3114675" y="427196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54</xdr:row>
      <xdr:rowOff>0</xdr:rowOff>
    </xdr:from>
    <xdr:to>
      <xdr:col>4</xdr:col>
      <xdr:colOff>1276350</xdr:colOff>
      <xdr:row>54</xdr:row>
      <xdr:rowOff>0</xdr:rowOff>
    </xdr:to>
    <xdr:sp>
      <xdr:nvSpPr>
        <xdr:cNvPr id="80" name="TextBox 90"/>
        <xdr:cNvSpPr txBox="1">
          <a:spLocks noChangeArrowheads="1"/>
        </xdr:cNvSpPr>
      </xdr:nvSpPr>
      <xdr:spPr>
        <a:xfrm>
          <a:off x="3114675" y="427196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54</xdr:row>
      <xdr:rowOff>0</xdr:rowOff>
    </xdr:from>
    <xdr:to>
      <xdr:col>4</xdr:col>
      <xdr:colOff>1276350</xdr:colOff>
      <xdr:row>54</xdr:row>
      <xdr:rowOff>0</xdr:rowOff>
    </xdr:to>
    <xdr:sp>
      <xdr:nvSpPr>
        <xdr:cNvPr id="81" name="TextBox 91"/>
        <xdr:cNvSpPr txBox="1">
          <a:spLocks noChangeArrowheads="1"/>
        </xdr:cNvSpPr>
      </xdr:nvSpPr>
      <xdr:spPr>
        <a:xfrm>
          <a:off x="3114675" y="42719625"/>
          <a:ext cx="2495550" cy="0"/>
        </a:xfrm>
        <a:prstGeom prst="rect">
          <a:avLst/>
        </a:prstGeom>
        <a:solidFill>
          <a:srgbClr val="FFFFFF"/>
        </a:solidFill>
        <a:ln w="9525" cmpd="sng">
          <a:noFill/>
        </a:ln>
      </xdr:spPr>
      <xdr:txBody>
        <a:bodyPr vertOverflow="clip" wrap="square" anchor="ctr"/>
        <a:p>
          <a:pPr algn="just">
            <a:defRPr/>
          </a:pPr>
          <a:r>
            <a:rPr lang="en-US" cap="none" sz="1000" b="0" i="0" u="none" baseline="0">
              <a:latin typeface="Arial"/>
              <a:ea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54</xdr:row>
      <xdr:rowOff>0</xdr:rowOff>
    </xdr:from>
    <xdr:to>
      <xdr:col>4</xdr:col>
      <xdr:colOff>1276350</xdr:colOff>
      <xdr:row>54</xdr:row>
      <xdr:rowOff>0</xdr:rowOff>
    </xdr:to>
    <xdr:sp>
      <xdr:nvSpPr>
        <xdr:cNvPr id="82" name="TextBox 92"/>
        <xdr:cNvSpPr txBox="1">
          <a:spLocks noChangeArrowheads="1"/>
        </xdr:cNvSpPr>
      </xdr:nvSpPr>
      <xdr:spPr>
        <a:xfrm>
          <a:off x="3114675" y="427196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twoCellAnchor>
    <xdr:from>
      <xdr:col>3</xdr:col>
      <xdr:colOff>0</xdr:colOff>
      <xdr:row>54</xdr:row>
      <xdr:rowOff>0</xdr:rowOff>
    </xdr:from>
    <xdr:to>
      <xdr:col>4</xdr:col>
      <xdr:colOff>1276350</xdr:colOff>
      <xdr:row>54</xdr:row>
      <xdr:rowOff>0</xdr:rowOff>
    </xdr:to>
    <xdr:sp>
      <xdr:nvSpPr>
        <xdr:cNvPr id="83" name="TextBox 93"/>
        <xdr:cNvSpPr txBox="1">
          <a:spLocks noChangeArrowheads="1"/>
        </xdr:cNvSpPr>
      </xdr:nvSpPr>
      <xdr:spPr>
        <a:xfrm>
          <a:off x="3114675" y="42719625"/>
          <a:ext cx="2495550" cy="0"/>
        </a:xfrm>
        <a:prstGeom prst="rect">
          <a:avLst/>
        </a:prstGeom>
        <a:solidFill>
          <a:srgbClr val="FFFFFF"/>
        </a:solidFill>
        <a:ln w="9525" cmpd="sng">
          <a:noFill/>
        </a:ln>
      </xdr:spPr>
      <xdr:txBody>
        <a:bodyPr vertOverflow="clip" wrap="square" anchor="ctr"/>
        <a:p>
          <a:pPr algn="just">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O98"/>
  <sheetViews>
    <sheetView tabSelected="1" zoomScale="115" zoomScaleNormal="115" workbookViewId="0" topLeftCell="A1">
      <pane xSplit="1" ySplit="7" topLeftCell="B8" activePane="bottomRight" state="frozen"/>
      <selection pane="topLeft" activeCell="A1" sqref="A1"/>
      <selection pane="topRight" activeCell="B1" sqref="B1"/>
      <selection pane="bottomLeft" activeCell="A8" sqref="A8"/>
      <selection pane="bottomRight" activeCell="E8" sqref="E8"/>
    </sheetView>
  </sheetViews>
  <sheetFormatPr defaultColWidth="11.421875" defaultRowHeight="12.75"/>
  <cols>
    <col min="1" max="1" width="13.00390625" style="0" customWidth="1"/>
    <col min="2" max="2" width="17.57421875" style="0" customWidth="1"/>
    <col min="3" max="3" width="16.140625" style="0" customWidth="1"/>
    <col min="4" max="4" width="18.28125" style="0" customWidth="1"/>
    <col min="5" max="5" width="19.140625" style="0" customWidth="1"/>
    <col min="6" max="6" width="10.57421875" style="0" customWidth="1"/>
    <col min="7" max="7" width="14.8515625" style="0" customWidth="1"/>
    <col min="8" max="8" width="13.00390625" style="0" customWidth="1"/>
    <col min="9" max="9" width="13.7109375" style="0" customWidth="1"/>
  </cols>
  <sheetData>
    <row r="1" ht="18.75" customHeight="1"/>
    <row r="2" spans="1:8" s="1" customFormat="1" ht="11.25" customHeight="1">
      <c r="A2" s="41" t="s">
        <v>11</v>
      </c>
      <c r="B2" s="41"/>
      <c r="C2" s="41"/>
      <c r="D2" s="41"/>
      <c r="E2" s="41"/>
      <c r="F2" s="41"/>
      <c r="G2" s="41"/>
      <c r="H2" s="41"/>
    </row>
    <row r="3" spans="1:8" s="1" customFormat="1" ht="11.25" customHeight="1">
      <c r="A3" s="41" t="s">
        <v>12</v>
      </c>
      <c r="B3" s="41"/>
      <c r="C3" s="41"/>
      <c r="D3" s="41"/>
      <c r="E3" s="41"/>
      <c r="F3" s="41"/>
      <c r="G3" s="41"/>
      <c r="H3" s="41"/>
    </row>
    <row r="4" spans="5:8" ht="10.5" customHeight="1">
      <c r="E4" s="42" t="s">
        <v>13</v>
      </c>
      <c r="F4" s="42"/>
      <c r="G4" s="42"/>
      <c r="H4" s="42"/>
    </row>
    <row r="5" spans="5:8" ht="14.25" customHeight="1">
      <c r="E5" s="42"/>
      <c r="F5" s="42"/>
      <c r="G5" s="42"/>
      <c r="H5" s="42"/>
    </row>
    <row r="6" spans="1:8" ht="13.5" customHeight="1" thickBot="1">
      <c r="A6" s="43" t="s">
        <v>214</v>
      </c>
      <c r="B6" s="43"/>
      <c r="C6" s="43"/>
      <c r="D6" s="43"/>
      <c r="E6" s="43"/>
      <c r="F6" s="43"/>
      <c r="G6" s="43"/>
      <c r="H6" s="4"/>
    </row>
    <row r="7" spans="1:249" s="3" customFormat="1" ht="69" customHeight="1" thickTop="1">
      <c r="A7" s="12" t="s">
        <v>0</v>
      </c>
      <c r="B7" s="13" t="s">
        <v>1</v>
      </c>
      <c r="C7" s="13" t="s">
        <v>2</v>
      </c>
      <c r="D7" s="13" t="s">
        <v>3</v>
      </c>
      <c r="E7" s="13" t="s">
        <v>4</v>
      </c>
      <c r="F7" s="13" t="s">
        <v>5</v>
      </c>
      <c r="G7" s="13" t="s">
        <v>6</v>
      </c>
      <c r="H7" s="13" t="s">
        <v>7</v>
      </c>
      <c r="I7" s="14" t="s">
        <v>8</v>
      </c>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row>
    <row r="8" spans="1:249" s="3" customFormat="1" ht="42">
      <c r="A8" s="17">
        <v>127</v>
      </c>
      <c r="B8" s="8" t="s">
        <v>9</v>
      </c>
      <c r="C8" s="9" t="s">
        <v>87</v>
      </c>
      <c r="D8" s="8" t="s">
        <v>27</v>
      </c>
      <c r="E8" s="21" t="s">
        <v>69</v>
      </c>
      <c r="F8" s="7">
        <v>39994</v>
      </c>
      <c r="G8" s="15" t="s">
        <v>102</v>
      </c>
      <c r="H8" s="22">
        <f>19900.0025/1000</f>
        <v>19.9000025</v>
      </c>
      <c r="I8" s="18" t="s">
        <v>15</v>
      </c>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row>
    <row r="9" spans="1:249" s="3" customFormat="1" ht="42">
      <c r="A9" s="17">
        <v>128</v>
      </c>
      <c r="B9" s="8" t="s">
        <v>9</v>
      </c>
      <c r="C9" s="9" t="s">
        <v>88</v>
      </c>
      <c r="D9" s="8" t="s">
        <v>28</v>
      </c>
      <c r="E9" s="21" t="s">
        <v>70</v>
      </c>
      <c r="F9" s="7">
        <v>40008</v>
      </c>
      <c r="G9" s="15" t="s">
        <v>103</v>
      </c>
      <c r="H9" s="22">
        <f>263350/1000</f>
        <v>263.35</v>
      </c>
      <c r="I9" s="18" t="s">
        <v>15</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row>
    <row r="10" spans="1:10" ht="45.75" customHeight="1">
      <c r="A10" s="17">
        <v>129</v>
      </c>
      <c r="B10" s="8" t="s">
        <v>9</v>
      </c>
      <c r="C10" s="9" t="s">
        <v>88</v>
      </c>
      <c r="D10" s="8" t="s">
        <v>29</v>
      </c>
      <c r="E10" s="21" t="s">
        <v>70</v>
      </c>
      <c r="F10" s="7">
        <v>40007</v>
      </c>
      <c r="G10" s="15" t="s">
        <v>104</v>
      </c>
      <c r="H10" s="22">
        <f>343965/1000</f>
        <v>343.965</v>
      </c>
      <c r="I10" s="18" t="s">
        <v>15</v>
      </c>
      <c r="J10" s="10"/>
    </row>
    <row r="11" spans="1:10" ht="42">
      <c r="A11" s="17">
        <v>130</v>
      </c>
      <c r="B11" s="8" t="s">
        <v>9</v>
      </c>
      <c r="C11" s="15" t="s">
        <v>87</v>
      </c>
      <c r="D11" s="8" t="s">
        <v>30</v>
      </c>
      <c r="E11" s="21" t="s">
        <v>71</v>
      </c>
      <c r="F11" s="7">
        <v>40023</v>
      </c>
      <c r="G11" s="15" t="s">
        <v>105</v>
      </c>
      <c r="H11" s="22">
        <f>165724.2/1000</f>
        <v>165.72420000000002</v>
      </c>
      <c r="I11" s="18" t="s">
        <v>15</v>
      </c>
      <c r="J11" s="10"/>
    </row>
    <row r="12" spans="1:10" ht="42">
      <c r="A12" s="17">
        <v>131</v>
      </c>
      <c r="B12" s="8" t="s">
        <v>9</v>
      </c>
      <c r="C12" s="9" t="s">
        <v>87</v>
      </c>
      <c r="D12" s="8" t="s">
        <v>31</v>
      </c>
      <c r="E12" s="21" t="s">
        <v>72</v>
      </c>
      <c r="F12" s="16">
        <v>39994</v>
      </c>
      <c r="G12" s="15" t="s">
        <v>102</v>
      </c>
      <c r="H12" s="22">
        <f>83720/1000</f>
        <v>83.72</v>
      </c>
      <c r="I12" s="18" t="s">
        <v>15</v>
      </c>
      <c r="J12" s="10"/>
    </row>
    <row r="13" spans="1:10" ht="49.5" customHeight="1">
      <c r="A13" s="17">
        <v>132</v>
      </c>
      <c r="B13" s="8" t="s">
        <v>9</v>
      </c>
      <c r="C13" s="9" t="s">
        <v>89</v>
      </c>
      <c r="D13" s="8" t="s">
        <v>32</v>
      </c>
      <c r="E13" s="21" t="s">
        <v>73</v>
      </c>
      <c r="F13" s="7">
        <v>40022</v>
      </c>
      <c r="G13" s="15" t="s">
        <v>106</v>
      </c>
      <c r="H13" s="22">
        <f>723467.3/1000</f>
        <v>723.4673</v>
      </c>
      <c r="I13" s="18" t="s">
        <v>15</v>
      </c>
      <c r="J13" s="10"/>
    </row>
    <row r="14" spans="1:10" ht="42">
      <c r="A14" s="17">
        <v>133</v>
      </c>
      <c r="B14" s="8" t="s">
        <v>9</v>
      </c>
      <c r="C14" s="9" t="s">
        <v>89</v>
      </c>
      <c r="D14" s="8" t="s">
        <v>33</v>
      </c>
      <c r="E14" s="21" t="s">
        <v>73</v>
      </c>
      <c r="F14" s="6">
        <v>40025</v>
      </c>
      <c r="G14" s="15" t="s">
        <v>107</v>
      </c>
      <c r="H14" s="22">
        <f>11304.5/1000</f>
        <v>11.3045</v>
      </c>
      <c r="I14" s="18" t="s">
        <v>15</v>
      </c>
      <c r="J14" s="10"/>
    </row>
    <row r="15" spans="1:10" ht="51" customHeight="1">
      <c r="A15" s="17">
        <v>134</v>
      </c>
      <c r="B15" s="8" t="s">
        <v>9</v>
      </c>
      <c r="C15" s="9" t="s">
        <v>89</v>
      </c>
      <c r="D15" s="8" t="s">
        <v>34</v>
      </c>
      <c r="E15" s="21" t="s">
        <v>73</v>
      </c>
      <c r="F15" s="6">
        <v>40018</v>
      </c>
      <c r="G15" s="15" t="s">
        <v>108</v>
      </c>
      <c r="H15" s="22">
        <f>557307.25/1000</f>
        <v>557.30725</v>
      </c>
      <c r="I15" s="18" t="s">
        <v>15</v>
      </c>
      <c r="J15" s="10"/>
    </row>
    <row r="16" spans="1:10" ht="51" customHeight="1">
      <c r="A16" s="17">
        <v>135</v>
      </c>
      <c r="B16" s="8" t="s">
        <v>9</v>
      </c>
      <c r="C16" s="9" t="s">
        <v>89</v>
      </c>
      <c r="D16" s="8" t="s">
        <v>35</v>
      </c>
      <c r="E16" s="21" t="s">
        <v>73</v>
      </c>
      <c r="F16" s="6">
        <v>40024</v>
      </c>
      <c r="G16" s="15" t="s">
        <v>109</v>
      </c>
      <c r="H16" s="22">
        <f>483737.15/1000</f>
        <v>483.73715000000004</v>
      </c>
      <c r="I16" s="18" t="s">
        <v>15</v>
      </c>
      <c r="J16" s="10"/>
    </row>
    <row r="17" spans="1:10" ht="42">
      <c r="A17" s="17">
        <v>136</v>
      </c>
      <c r="B17" s="8" t="s">
        <v>9</v>
      </c>
      <c r="C17" s="9" t="s">
        <v>89</v>
      </c>
      <c r="D17" s="8" t="s">
        <v>36</v>
      </c>
      <c r="E17" s="21" t="s">
        <v>73</v>
      </c>
      <c r="F17" s="6">
        <v>40023</v>
      </c>
      <c r="G17" s="15" t="s">
        <v>110</v>
      </c>
      <c r="H17" s="22">
        <f>303363.1/1000</f>
        <v>303.3631</v>
      </c>
      <c r="I17" s="18" t="s">
        <v>15</v>
      </c>
      <c r="J17" s="10"/>
    </row>
    <row r="18" spans="1:10" ht="42">
      <c r="A18" s="17">
        <v>137</v>
      </c>
      <c r="B18" s="8" t="s">
        <v>9</v>
      </c>
      <c r="C18" s="9" t="s">
        <v>89</v>
      </c>
      <c r="D18" s="8" t="s">
        <v>37</v>
      </c>
      <c r="E18" s="21" t="s">
        <v>73</v>
      </c>
      <c r="F18" s="6">
        <v>40024</v>
      </c>
      <c r="G18" s="15" t="s">
        <v>109</v>
      </c>
      <c r="H18" s="22">
        <f>937537.5/1000</f>
        <v>937.5375</v>
      </c>
      <c r="I18" s="18" t="s">
        <v>15</v>
      </c>
      <c r="J18" s="10"/>
    </row>
    <row r="19" spans="1:10" ht="42">
      <c r="A19" s="17">
        <v>138</v>
      </c>
      <c r="B19" s="8" t="s">
        <v>9</v>
      </c>
      <c r="C19" s="9" t="s">
        <v>87</v>
      </c>
      <c r="D19" s="8" t="s">
        <v>20</v>
      </c>
      <c r="E19" s="21" t="s">
        <v>74</v>
      </c>
      <c r="F19" s="32">
        <v>40021</v>
      </c>
      <c r="G19" s="15" t="s">
        <v>111</v>
      </c>
      <c r="H19" s="22">
        <f>60329/1000</f>
        <v>60.329</v>
      </c>
      <c r="I19" s="18" t="s">
        <v>15</v>
      </c>
      <c r="J19" s="10"/>
    </row>
    <row r="20" spans="1:9" ht="94.5">
      <c r="A20" s="17">
        <v>139</v>
      </c>
      <c r="B20" s="8" t="s">
        <v>9</v>
      </c>
      <c r="C20" s="9" t="s">
        <v>87</v>
      </c>
      <c r="D20" s="8" t="s">
        <v>38</v>
      </c>
      <c r="E20" s="21" t="s">
        <v>75</v>
      </c>
      <c r="F20" s="6">
        <v>40031</v>
      </c>
      <c r="G20" s="15" t="s">
        <v>112</v>
      </c>
      <c r="H20" s="22">
        <f>22091.5/1000</f>
        <v>22.0915</v>
      </c>
      <c r="I20" s="18" t="s">
        <v>15</v>
      </c>
    </row>
    <row r="21" spans="1:9" ht="105">
      <c r="A21" s="17">
        <v>140</v>
      </c>
      <c r="B21" s="8" t="s">
        <v>9</v>
      </c>
      <c r="C21" s="9" t="s">
        <v>90</v>
      </c>
      <c r="D21" s="8" t="s">
        <v>16</v>
      </c>
      <c r="E21" s="21" t="s">
        <v>76</v>
      </c>
      <c r="F21" s="6">
        <v>40025</v>
      </c>
      <c r="G21" s="15" t="s">
        <v>107</v>
      </c>
      <c r="H21" s="22">
        <f>120813.25/1000</f>
        <v>120.81325</v>
      </c>
      <c r="I21" s="18" t="s">
        <v>15</v>
      </c>
    </row>
    <row r="22" spans="1:9" ht="84">
      <c r="A22" s="17">
        <v>141</v>
      </c>
      <c r="B22" s="8" t="s">
        <v>9</v>
      </c>
      <c r="C22" s="9" t="s">
        <v>87</v>
      </c>
      <c r="D22" s="8" t="s">
        <v>39</v>
      </c>
      <c r="E22" s="21" t="s">
        <v>77</v>
      </c>
      <c r="F22" s="6">
        <v>40032</v>
      </c>
      <c r="G22" s="15" t="s">
        <v>113</v>
      </c>
      <c r="H22" s="22">
        <f>34500/1000</f>
        <v>34.5</v>
      </c>
      <c r="I22" s="18" t="s">
        <v>15</v>
      </c>
    </row>
    <row r="23" spans="1:9" ht="84">
      <c r="A23" s="17">
        <v>142</v>
      </c>
      <c r="B23" s="8" t="s">
        <v>9</v>
      </c>
      <c r="C23" s="9" t="s">
        <v>87</v>
      </c>
      <c r="D23" s="8" t="s">
        <v>40</v>
      </c>
      <c r="E23" s="21" t="s">
        <v>78</v>
      </c>
      <c r="F23" s="6">
        <v>40032</v>
      </c>
      <c r="G23" s="15" t="s">
        <v>114</v>
      </c>
      <c r="H23" s="22">
        <f>43594.2/1000</f>
        <v>43.594199999999994</v>
      </c>
      <c r="I23" s="18" t="s">
        <v>15</v>
      </c>
    </row>
    <row r="24" spans="1:9" ht="84">
      <c r="A24" s="17">
        <v>143</v>
      </c>
      <c r="B24" s="8" t="s">
        <v>9</v>
      </c>
      <c r="C24" s="9" t="s">
        <v>87</v>
      </c>
      <c r="D24" s="8" t="s">
        <v>41</v>
      </c>
      <c r="E24" s="21" t="s">
        <v>78</v>
      </c>
      <c r="F24" s="6">
        <v>40032</v>
      </c>
      <c r="G24" s="15" t="s">
        <v>114</v>
      </c>
      <c r="H24" s="22">
        <f>48875/1000</f>
        <v>48.875</v>
      </c>
      <c r="I24" s="18" t="s">
        <v>15</v>
      </c>
    </row>
    <row r="25" spans="1:9" ht="84">
      <c r="A25" s="17">
        <v>144</v>
      </c>
      <c r="B25" s="8" t="s">
        <v>9</v>
      </c>
      <c r="C25" s="9" t="s">
        <v>87</v>
      </c>
      <c r="D25" s="8" t="s">
        <v>42</v>
      </c>
      <c r="E25" s="21" t="s">
        <v>78</v>
      </c>
      <c r="F25" s="6">
        <v>40032</v>
      </c>
      <c r="G25" s="15" t="s">
        <v>114</v>
      </c>
      <c r="H25" s="22">
        <f>45275.5/1000</f>
        <v>45.2755</v>
      </c>
      <c r="I25" s="18" t="s">
        <v>15</v>
      </c>
    </row>
    <row r="26" spans="1:9" ht="84">
      <c r="A26" s="33">
        <v>145</v>
      </c>
      <c r="B26" s="8" t="s">
        <v>9</v>
      </c>
      <c r="C26" s="8" t="s">
        <v>87</v>
      </c>
      <c r="D26" s="8" t="s">
        <v>43</v>
      </c>
      <c r="E26" s="21" t="s">
        <v>78</v>
      </c>
      <c r="F26" s="6">
        <v>40032</v>
      </c>
      <c r="G26" s="15" t="s">
        <v>114</v>
      </c>
      <c r="H26" s="22">
        <f>81075/1000</f>
        <v>81.075</v>
      </c>
      <c r="I26" s="8" t="s">
        <v>15</v>
      </c>
    </row>
    <row r="27" spans="1:9" ht="84">
      <c r="A27" s="17">
        <v>146</v>
      </c>
      <c r="B27" s="8" t="s">
        <v>9</v>
      </c>
      <c r="C27" s="9" t="s">
        <v>87</v>
      </c>
      <c r="D27" s="8" t="s">
        <v>44</v>
      </c>
      <c r="E27" s="21" t="s">
        <v>78</v>
      </c>
      <c r="F27" s="6">
        <v>40032</v>
      </c>
      <c r="G27" s="15" t="s">
        <v>114</v>
      </c>
      <c r="H27" s="23">
        <f>29411.25/1000</f>
        <v>29.41125</v>
      </c>
      <c r="I27" s="18" t="s">
        <v>15</v>
      </c>
    </row>
    <row r="28" spans="1:9" ht="84">
      <c r="A28" s="17">
        <v>147</v>
      </c>
      <c r="B28" s="8" t="s">
        <v>9</v>
      </c>
      <c r="C28" s="9" t="s">
        <v>87</v>
      </c>
      <c r="D28" s="8" t="s">
        <v>45</v>
      </c>
      <c r="E28" s="21" t="s">
        <v>78</v>
      </c>
      <c r="F28" s="6">
        <v>40032</v>
      </c>
      <c r="G28" s="15" t="s">
        <v>114</v>
      </c>
      <c r="H28" s="23">
        <f>69000/1000</f>
        <v>69</v>
      </c>
      <c r="I28" s="18" t="s">
        <v>15</v>
      </c>
    </row>
    <row r="29" spans="1:9" ht="84">
      <c r="A29" s="17">
        <v>148</v>
      </c>
      <c r="B29" s="8" t="s">
        <v>9</v>
      </c>
      <c r="C29" s="9" t="s">
        <v>87</v>
      </c>
      <c r="D29" s="8" t="s">
        <v>46</v>
      </c>
      <c r="E29" s="21" t="s">
        <v>78</v>
      </c>
      <c r="F29" s="6">
        <v>40032</v>
      </c>
      <c r="G29" s="15" t="s">
        <v>114</v>
      </c>
      <c r="H29" s="23">
        <f>23000/1000</f>
        <v>23</v>
      </c>
      <c r="I29" s="18" t="s">
        <v>15</v>
      </c>
    </row>
    <row r="30" spans="1:9" ht="84">
      <c r="A30" s="17">
        <v>149</v>
      </c>
      <c r="B30" s="8" t="s">
        <v>9</v>
      </c>
      <c r="C30" s="9" t="s">
        <v>87</v>
      </c>
      <c r="D30" s="8" t="s">
        <v>47</v>
      </c>
      <c r="E30" s="21" t="s">
        <v>78</v>
      </c>
      <c r="F30" s="6">
        <v>40032</v>
      </c>
      <c r="G30" s="15" t="s">
        <v>114</v>
      </c>
      <c r="H30" s="5">
        <f>19550/1000</f>
        <v>19.55</v>
      </c>
      <c r="I30" s="18" t="s">
        <v>15</v>
      </c>
    </row>
    <row r="31" spans="1:9" ht="84">
      <c r="A31" s="17">
        <v>150</v>
      </c>
      <c r="B31" s="8" t="s">
        <v>9</v>
      </c>
      <c r="C31" s="9" t="s">
        <v>87</v>
      </c>
      <c r="D31" s="8" t="s">
        <v>48</v>
      </c>
      <c r="E31" s="21" t="s">
        <v>78</v>
      </c>
      <c r="F31" s="6">
        <v>40032</v>
      </c>
      <c r="G31" s="15" t="s">
        <v>114</v>
      </c>
      <c r="H31" s="5">
        <f>13225/1000</f>
        <v>13.225</v>
      </c>
      <c r="I31" s="18" t="s">
        <v>15</v>
      </c>
    </row>
    <row r="32" spans="1:9" ht="84">
      <c r="A32" s="33">
        <v>151</v>
      </c>
      <c r="B32" s="8" t="s">
        <v>9</v>
      </c>
      <c r="C32" s="8" t="s">
        <v>87</v>
      </c>
      <c r="D32" s="8" t="s">
        <v>49</v>
      </c>
      <c r="E32" s="21" t="s">
        <v>78</v>
      </c>
      <c r="F32" s="6">
        <v>40032</v>
      </c>
      <c r="G32" s="15" t="s">
        <v>114</v>
      </c>
      <c r="H32" s="5">
        <f>94300/1000</f>
        <v>94.3</v>
      </c>
      <c r="I32" s="8" t="s">
        <v>15</v>
      </c>
    </row>
    <row r="33" spans="1:9" ht="84">
      <c r="A33" s="17">
        <v>152</v>
      </c>
      <c r="B33" s="8" t="s">
        <v>9</v>
      </c>
      <c r="C33" s="9" t="s">
        <v>87</v>
      </c>
      <c r="D33" s="8" t="s">
        <v>50</v>
      </c>
      <c r="E33" s="21" t="s">
        <v>78</v>
      </c>
      <c r="F33" s="6">
        <v>40032</v>
      </c>
      <c r="G33" s="15" t="s">
        <v>114</v>
      </c>
      <c r="H33" s="5">
        <f>23999.994/1000</f>
        <v>23.999993999999997</v>
      </c>
      <c r="I33" s="18" t="s">
        <v>15</v>
      </c>
    </row>
    <row r="34" spans="1:9" ht="84">
      <c r="A34" s="17">
        <v>153</v>
      </c>
      <c r="B34" s="8" t="s">
        <v>9</v>
      </c>
      <c r="C34" s="9" t="s">
        <v>87</v>
      </c>
      <c r="D34" s="8" t="s">
        <v>51</v>
      </c>
      <c r="E34" s="21" t="s">
        <v>78</v>
      </c>
      <c r="F34" s="6">
        <v>40032</v>
      </c>
      <c r="G34" s="15" t="s">
        <v>114</v>
      </c>
      <c r="H34" s="5">
        <f>124092.475/1000</f>
        <v>124.09247500000001</v>
      </c>
      <c r="I34" s="18" t="s">
        <v>15</v>
      </c>
    </row>
    <row r="35" spans="1:9" ht="12.75">
      <c r="A35" s="17">
        <v>154</v>
      </c>
      <c r="B35" s="48" t="s">
        <v>218</v>
      </c>
      <c r="C35" s="49"/>
      <c r="D35" s="49"/>
      <c r="E35" s="49"/>
      <c r="F35" s="49"/>
      <c r="G35" s="49"/>
      <c r="H35" s="49"/>
      <c r="I35" s="50"/>
    </row>
    <row r="36" spans="1:9" ht="84">
      <c r="A36" s="33">
        <v>155</v>
      </c>
      <c r="B36" s="8" t="s">
        <v>9</v>
      </c>
      <c r="C36" s="8" t="s">
        <v>87</v>
      </c>
      <c r="D36" s="8" t="s">
        <v>52</v>
      </c>
      <c r="E36" s="35" t="s">
        <v>78</v>
      </c>
      <c r="F36" s="6">
        <v>40032</v>
      </c>
      <c r="G36" s="15" t="s">
        <v>114</v>
      </c>
      <c r="H36" s="11">
        <f>12075/1000</f>
        <v>12.075</v>
      </c>
      <c r="I36" s="8" t="s">
        <v>15</v>
      </c>
    </row>
    <row r="37" spans="1:9" ht="84">
      <c r="A37" s="17">
        <v>156</v>
      </c>
      <c r="B37" s="8" t="s">
        <v>9</v>
      </c>
      <c r="C37" s="9" t="s">
        <v>87</v>
      </c>
      <c r="D37" s="8" t="s">
        <v>53</v>
      </c>
      <c r="E37" s="21" t="s">
        <v>78</v>
      </c>
      <c r="F37" s="6">
        <v>40032</v>
      </c>
      <c r="G37" s="15" t="s">
        <v>114</v>
      </c>
      <c r="H37" s="11">
        <f>23000/1000</f>
        <v>23</v>
      </c>
      <c r="I37" s="18" t="s">
        <v>15</v>
      </c>
    </row>
    <row r="38" spans="1:9" ht="84">
      <c r="A38" s="17">
        <v>157</v>
      </c>
      <c r="B38" s="8" t="s">
        <v>9</v>
      </c>
      <c r="C38" s="9" t="s">
        <v>87</v>
      </c>
      <c r="D38" s="8" t="s">
        <v>54</v>
      </c>
      <c r="E38" s="21" t="s">
        <v>78</v>
      </c>
      <c r="F38" s="6">
        <v>40032</v>
      </c>
      <c r="G38" s="15" t="s">
        <v>114</v>
      </c>
      <c r="H38" s="11">
        <f>27025/1000</f>
        <v>27.025</v>
      </c>
      <c r="I38" s="18" t="s">
        <v>15</v>
      </c>
    </row>
    <row r="39" spans="1:9" ht="94.5">
      <c r="A39" s="17">
        <v>158</v>
      </c>
      <c r="B39" s="8" t="s">
        <v>9</v>
      </c>
      <c r="C39" s="9" t="s">
        <v>87</v>
      </c>
      <c r="D39" s="8" t="s">
        <v>55</v>
      </c>
      <c r="E39" s="21" t="s">
        <v>79</v>
      </c>
      <c r="F39" s="6">
        <v>40032</v>
      </c>
      <c r="G39" s="15" t="s">
        <v>114</v>
      </c>
      <c r="H39" s="11">
        <f>143750/1000</f>
        <v>143.75</v>
      </c>
      <c r="I39" s="18" t="s">
        <v>15</v>
      </c>
    </row>
    <row r="40" spans="1:9" ht="94.5">
      <c r="A40" s="17">
        <v>159</v>
      </c>
      <c r="B40" s="8" t="s">
        <v>9</v>
      </c>
      <c r="C40" s="9" t="s">
        <v>87</v>
      </c>
      <c r="D40" s="8" t="s">
        <v>56</v>
      </c>
      <c r="E40" s="34" t="s">
        <v>79</v>
      </c>
      <c r="F40" s="6">
        <v>40032</v>
      </c>
      <c r="G40" s="15" t="s">
        <v>114</v>
      </c>
      <c r="H40" s="11">
        <f>115001.15/1000</f>
        <v>115.00115</v>
      </c>
      <c r="I40" s="18" t="s">
        <v>15</v>
      </c>
    </row>
    <row r="41" spans="1:9" ht="94.5">
      <c r="A41" s="33">
        <v>160</v>
      </c>
      <c r="B41" s="8" t="s">
        <v>9</v>
      </c>
      <c r="C41" s="8" t="s">
        <v>87</v>
      </c>
      <c r="D41" s="8" t="s">
        <v>57</v>
      </c>
      <c r="E41" s="35" t="s">
        <v>79</v>
      </c>
      <c r="F41" s="6">
        <v>40032</v>
      </c>
      <c r="G41" s="15" t="s">
        <v>114</v>
      </c>
      <c r="H41" s="11">
        <f>69000/1000</f>
        <v>69</v>
      </c>
      <c r="I41" s="8" t="s">
        <v>15</v>
      </c>
    </row>
    <row r="42" spans="1:9" ht="94.5">
      <c r="A42" s="17">
        <v>161</v>
      </c>
      <c r="B42" s="8" t="s">
        <v>9</v>
      </c>
      <c r="C42" s="9" t="s">
        <v>87</v>
      </c>
      <c r="D42" s="8" t="s">
        <v>58</v>
      </c>
      <c r="E42" s="21" t="s">
        <v>79</v>
      </c>
      <c r="F42" s="6">
        <v>40032</v>
      </c>
      <c r="G42" s="15" t="s">
        <v>114</v>
      </c>
      <c r="H42" s="11">
        <f>55913/1000</f>
        <v>55.913</v>
      </c>
      <c r="I42" s="18" t="s">
        <v>15</v>
      </c>
    </row>
    <row r="43" spans="1:9" ht="94.5">
      <c r="A43" s="17">
        <v>162</v>
      </c>
      <c r="B43" s="8" t="s">
        <v>9</v>
      </c>
      <c r="C43" s="9" t="s">
        <v>87</v>
      </c>
      <c r="D43" s="8" t="s">
        <v>59</v>
      </c>
      <c r="E43" s="21" t="s">
        <v>79</v>
      </c>
      <c r="F43" s="6">
        <v>40032</v>
      </c>
      <c r="G43" s="15" t="s">
        <v>114</v>
      </c>
      <c r="H43" s="23">
        <f>46878.6/1000</f>
        <v>46.8786</v>
      </c>
      <c r="I43" s="18" t="s">
        <v>15</v>
      </c>
    </row>
    <row r="44" spans="1:9" ht="94.5">
      <c r="A44" s="17">
        <v>163</v>
      </c>
      <c r="B44" s="8" t="s">
        <v>9</v>
      </c>
      <c r="C44" s="9" t="s">
        <v>87</v>
      </c>
      <c r="D44" s="8" t="s">
        <v>60</v>
      </c>
      <c r="E44" s="21" t="s">
        <v>79</v>
      </c>
      <c r="F44" s="6">
        <v>40032</v>
      </c>
      <c r="G44" s="15" t="s">
        <v>114</v>
      </c>
      <c r="H44" s="5">
        <f>114108.75/1000</f>
        <v>114.10875</v>
      </c>
      <c r="I44" s="18" t="s">
        <v>15</v>
      </c>
    </row>
    <row r="45" spans="1:9" ht="94.5">
      <c r="A45" s="17">
        <v>164</v>
      </c>
      <c r="B45" s="8" t="s">
        <v>9</v>
      </c>
      <c r="C45" s="9" t="s">
        <v>87</v>
      </c>
      <c r="D45" s="8" t="s">
        <v>61</v>
      </c>
      <c r="E45" s="21" t="s">
        <v>79</v>
      </c>
      <c r="F45" s="6">
        <v>40032</v>
      </c>
      <c r="G45" s="15" t="s">
        <v>114</v>
      </c>
      <c r="H45" s="5">
        <f>57500/1000</f>
        <v>57.5</v>
      </c>
      <c r="I45" s="18" t="s">
        <v>15</v>
      </c>
    </row>
    <row r="46" spans="1:9" ht="42">
      <c r="A46" s="17">
        <v>165</v>
      </c>
      <c r="B46" s="8" t="s">
        <v>9</v>
      </c>
      <c r="C46" s="9" t="s">
        <v>87</v>
      </c>
      <c r="D46" s="8" t="s">
        <v>62</v>
      </c>
      <c r="E46" s="21" t="s">
        <v>80</v>
      </c>
      <c r="F46" s="6">
        <v>40032</v>
      </c>
      <c r="G46" s="15" t="s">
        <v>114</v>
      </c>
      <c r="H46" s="5">
        <f>108675/1000</f>
        <v>108.675</v>
      </c>
      <c r="I46" s="18" t="s">
        <v>15</v>
      </c>
    </row>
    <row r="47" spans="1:9" ht="63">
      <c r="A47" s="17">
        <v>166</v>
      </c>
      <c r="B47" s="8" t="s">
        <v>9</v>
      </c>
      <c r="C47" s="9" t="s">
        <v>87</v>
      </c>
      <c r="D47" s="8" t="s">
        <v>63</v>
      </c>
      <c r="E47" s="21" t="s">
        <v>81</v>
      </c>
      <c r="F47" s="6">
        <v>40032</v>
      </c>
      <c r="G47" s="15" t="s">
        <v>115</v>
      </c>
      <c r="H47" s="5">
        <f>150942.215/1000</f>
        <v>150.942215</v>
      </c>
      <c r="I47" s="18" t="s">
        <v>15</v>
      </c>
    </row>
    <row r="48" spans="1:9" ht="42">
      <c r="A48" s="33">
        <v>167</v>
      </c>
      <c r="B48" s="8" t="s">
        <v>9</v>
      </c>
      <c r="C48" s="8" t="s">
        <v>87</v>
      </c>
      <c r="D48" s="8" t="s">
        <v>64</v>
      </c>
      <c r="E48" s="35" t="s">
        <v>82</v>
      </c>
      <c r="F48" s="6">
        <v>40032</v>
      </c>
      <c r="G48" s="15" t="s">
        <v>115</v>
      </c>
      <c r="H48" s="5">
        <f>29996.6/1000</f>
        <v>29.996599999999997</v>
      </c>
      <c r="I48" s="8" t="s">
        <v>15</v>
      </c>
    </row>
    <row r="49" spans="1:9" ht="63">
      <c r="A49" s="17">
        <v>168</v>
      </c>
      <c r="B49" s="8" t="s">
        <v>9</v>
      </c>
      <c r="C49" s="9" t="s">
        <v>90</v>
      </c>
      <c r="D49" s="8" t="s">
        <v>16</v>
      </c>
      <c r="E49" s="21" t="s">
        <v>83</v>
      </c>
      <c r="F49" s="6">
        <v>40032</v>
      </c>
      <c r="G49" s="15" t="s">
        <v>116</v>
      </c>
      <c r="H49" s="5">
        <f>131818.75/1000</f>
        <v>131.81875</v>
      </c>
      <c r="I49" s="18" t="s">
        <v>15</v>
      </c>
    </row>
    <row r="50" spans="1:9" ht="63">
      <c r="A50" s="17">
        <v>169</v>
      </c>
      <c r="B50" s="8" t="s">
        <v>9</v>
      </c>
      <c r="C50" s="9" t="s">
        <v>90</v>
      </c>
      <c r="D50" s="8" t="s">
        <v>65</v>
      </c>
      <c r="E50" s="21" t="s">
        <v>84</v>
      </c>
      <c r="F50" s="6">
        <v>40032</v>
      </c>
      <c r="G50" s="15" t="s">
        <v>115</v>
      </c>
      <c r="H50" s="5">
        <f>37001.25/1000</f>
        <v>37.00125</v>
      </c>
      <c r="I50" s="18" t="s">
        <v>15</v>
      </c>
    </row>
    <row r="51" spans="1:9" ht="73.5">
      <c r="A51" s="17">
        <v>170</v>
      </c>
      <c r="B51" s="8" t="s">
        <v>9</v>
      </c>
      <c r="C51" s="9" t="s">
        <v>87</v>
      </c>
      <c r="D51" s="8" t="s">
        <v>66</v>
      </c>
      <c r="E51" s="21" t="s">
        <v>224</v>
      </c>
      <c r="F51" s="6">
        <v>40032</v>
      </c>
      <c r="G51" s="15" t="s">
        <v>117</v>
      </c>
      <c r="H51" s="5">
        <f>37191/1000</f>
        <v>37.191</v>
      </c>
      <c r="I51" s="18" t="s">
        <v>15</v>
      </c>
    </row>
    <row r="52" spans="1:9" ht="63">
      <c r="A52" s="17">
        <v>171</v>
      </c>
      <c r="B52" s="8" t="s">
        <v>9</v>
      </c>
      <c r="C52" s="9" t="s">
        <v>90</v>
      </c>
      <c r="D52" s="8" t="s">
        <v>16</v>
      </c>
      <c r="E52" s="21" t="s">
        <v>225</v>
      </c>
      <c r="F52" s="6">
        <v>40032</v>
      </c>
      <c r="G52" s="15" t="s">
        <v>115</v>
      </c>
      <c r="H52" s="5">
        <f>499615.2/1000</f>
        <v>499.6152</v>
      </c>
      <c r="I52" s="18" t="s">
        <v>15</v>
      </c>
    </row>
    <row r="53" spans="1:9" ht="42">
      <c r="A53" s="17">
        <v>172</v>
      </c>
      <c r="B53" s="8" t="s">
        <v>9</v>
      </c>
      <c r="C53" s="9" t="s">
        <v>87</v>
      </c>
      <c r="D53" s="8" t="s">
        <v>67</v>
      </c>
      <c r="E53" s="34" t="s">
        <v>85</v>
      </c>
      <c r="F53" s="6">
        <v>40032</v>
      </c>
      <c r="G53" s="15" t="s">
        <v>115</v>
      </c>
      <c r="H53" s="5">
        <f>24380/1000</f>
        <v>24.38</v>
      </c>
      <c r="I53" s="18" t="s">
        <v>15</v>
      </c>
    </row>
    <row r="54" spans="1:9" s="38" customFormat="1" ht="12.75">
      <c r="A54" s="33">
        <v>173</v>
      </c>
      <c r="B54" s="45" t="s">
        <v>215</v>
      </c>
      <c r="C54" s="46"/>
      <c r="D54" s="46"/>
      <c r="E54" s="46"/>
      <c r="F54" s="46"/>
      <c r="G54" s="46"/>
      <c r="H54" s="47"/>
      <c r="I54" s="18"/>
    </row>
    <row r="55" spans="1:9" ht="94.5">
      <c r="A55" s="17" t="s">
        <v>91</v>
      </c>
      <c r="B55" s="8" t="s">
        <v>9</v>
      </c>
      <c r="C55" s="15" t="s">
        <v>87</v>
      </c>
      <c r="D55" s="8" t="s">
        <v>96</v>
      </c>
      <c r="E55" s="20" t="s">
        <v>101</v>
      </c>
      <c r="F55" s="6">
        <v>40067</v>
      </c>
      <c r="G55" s="15" t="s">
        <v>219</v>
      </c>
      <c r="H55" s="5">
        <f>67161.15/1000</f>
        <v>67.16114999999999</v>
      </c>
      <c r="I55" s="30" t="s">
        <v>15</v>
      </c>
    </row>
    <row r="56" spans="1:9" ht="94.5">
      <c r="A56" s="17" t="s">
        <v>92</v>
      </c>
      <c r="B56" s="8" t="s">
        <v>9</v>
      </c>
      <c r="C56" s="15" t="s">
        <v>87</v>
      </c>
      <c r="D56" s="8" t="s">
        <v>97</v>
      </c>
      <c r="E56" s="20" t="s">
        <v>101</v>
      </c>
      <c r="F56" s="6">
        <v>40067</v>
      </c>
      <c r="G56" s="15" t="s">
        <v>219</v>
      </c>
      <c r="H56" s="5">
        <f>38301.9/1000</f>
        <v>38.3019</v>
      </c>
      <c r="I56" s="30" t="s">
        <v>15</v>
      </c>
    </row>
    <row r="57" spans="1:9" ht="94.5">
      <c r="A57" s="17" t="s">
        <v>93</v>
      </c>
      <c r="B57" s="8" t="s">
        <v>9</v>
      </c>
      <c r="C57" s="15" t="s">
        <v>87</v>
      </c>
      <c r="D57" s="8" t="s">
        <v>98</v>
      </c>
      <c r="E57" s="20" t="s">
        <v>101</v>
      </c>
      <c r="F57" s="6">
        <v>40067</v>
      </c>
      <c r="G57" s="15" t="s">
        <v>219</v>
      </c>
      <c r="H57" s="5">
        <f>32312.7/1000</f>
        <v>32.3127</v>
      </c>
      <c r="I57" s="30" t="s">
        <v>15</v>
      </c>
    </row>
    <row r="58" spans="1:9" ht="94.5">
      <c r="A58" s="17" t="s">
        <v>94</v>
      </c>
      <c r="B58" s="8" t="s">
        <v>9</v>
      </c>
      <c r="C58" s="15" t="s">
        <v>87</v>
      </c>
      <c r="D58" s="8" t="s">
        <v>99</v>
      </c>
      <c r="E58" s="20" t="s">
        <v>101</v>
      </c>
      <c r="F58" s="6">
        <v>40067</v>
      </c>
      <c r="G58" s="15" t="s">
        <v>219</v>
      </c>
      <c r="H58" s="5">
        <f>17457/1000</f>
        <v>17.457</v>
      </c>
      <c r="I58" s="30" t="s">
        <v>15</v>
      </c>
    </row>
    <row r="59" spans="1:9" ht="94.5">
      <c r="A59" s="33" t="s">
        <v>95</v>
      </c>
      <c r="B59" s="8" t="s">
        <v>9</v>
      </c>
      <c r="C59" s="15" t="s">
        <v>87</v>
      </c>
      <c r="D59" s="8" t="s">
        <v>100</v>
      </c>
      <c r="E59" s="20" t="s">
        <v>101</v>
      </c>
      <c r="F59" s="6">
        <v>40067</v>
      </c>
      <c r="G59" s="15" t="s">
        <v>219</v>
      </c>
      <c r="H59" s="5">
        <f>46309.12/1000</f>
        <v>46.30912</v>
      </c>
      <c r="I59" s="8" t="s">
        <v>15</v>
      </c>
    </row>
    <row r="60" spans="1:9" ht="136.5">
      <c r="A60" s="17">
        <v>175</v>
      </c>
      <c r="B60" s="8" t="s">
        <v>9</v>
      </c>
      <c r="C60" s="9" t="s">
        <v>90</v>
      </c>
      <c r="D60" s="8" t="s">
        <v>68</v>
      </c>
      <c r="E60" s="21" t="s">
        <v>86</v>
      </c>
      <c r="F60" s="6">
        <v>40079</v>
      </c>
      <c r="G60" s="15" t="s">
        <v>118</v>
      </c>
      <c r="H60" s="5">
        <f>99590/1000</f>
        <v>99.59</v>
      </c>
      <c r="I60" s="18" t="s">
        <v>15</v>
      </c>
    </row>
    <row r="61" spans="1:9" ht="42">
      <c r="A61" s="17" t="s">
        <v>119</v>
      </c>
      <c r="B61" s="8" t="s">
        <v>9</v>
      </c>
      <c r="C61" s="15" t="s">
        <v>87</v>
      </c>
      <c r="D61" s="8" t="s">
        <v>129</v>
      </c>
      <c r="E61" s="36" t="s">
        <v>226</v>
      </c>
      <c r="F61" s="6">
        <v>39932</v>
      </c>
      <c r="G61" s="15" t="s">
        <v>133</v>
      </c>
      <c r="H61" s="5">
        <f>145500.001/1000</f>
        <v>145.500001</v>
      </c>
      <c r="I61" s="18" t="s">
        <v>15</v>
      </c>
    </row>
    <row r="62" spans="1:9" ht="42">
      <c r="A62" s="17" t="s">
        <v>120</v>
      </c>
      <c r="B62" s="8" t="s">
        <v>9</v>
      </c>
      <c r="C62" s="15" t="s">
        <v>87</v>
      </c>
      <c r="D62" s="8" t="s">
        <v>130</v>
      </c>
      <c r="E62" s="36" t="s">
        <v>126</v>
      </c>
      <c r="F62" s="6">
        <v>40011</v>
      </c>
      <c r="G62" s="15" t="s">
        <v>134</v>
      </c>
      <c r="H62" s="5">
        <f>200436.95/1000</f>
        <v>200.43695000000002</v>
      </c>
      <c r="I62" s="18" t="s">
        <v>15</v>
      </c>
    </row>
    <row r="63" spans="1:9" ht="42">
      <c r="A63" s="17" t="s">
        <v>121</v>
      </c>
      <c r="B63" s="8" t="s">
        <v>9</v>
      </c>
      <c r="C63" s="15" t="s">
        <v>87</v>
      </c>
      <c r="D63" s="8" t="s">
        <v>131</v>
      </c>
      <c r="E63" s="36" t="s">
        <v>126</v>
      </c>
      <c r="F63" s="6">
        <v>39993</v>
      </c>
      <c r="G63" s="15" t="s">
        <v>135</v>
      </c>
      <c r="H63" s="5">
        <f>201868.7/1000</f>
        <v>201.86870000000002</v>
      </c>
      <c r="I63" s="18" t="s">
        <v>15</v>
      </c>
    </row>
    <row r="64" spans="1:9" ht="42">
      <c r="A64" s="17" t="s">
        <v>122</v>
      </c>
      <c r="B64" s="8" t="s">
        <v>9</v>
      </c>
      <c r="C64" s="15" t="s">
        <v>87</v>
      </c>
      <c r="D64" s="8" t="s">
        <v>132</v>
      </c>
      <c r="E64" s="36" t="s">
        <v>127</v>
      </c>
      <c r="F64" s="6">
        <v>40032</v>
      </c>
      <c r="G64" s="15" t="s">
        <v>136</v>
      </c>
      <c r="H64" s="5">
        <f>16790/1000</f>
        <v>16.79</v>
      </c>
      <c r="I64" s="18" t="s">
        <v>15</v>
      </c>
    </row>
    <row r="65" spans="1:9" ht="42">
      <c r="A65" s="17" t="s">
        <v>123</v>
      </c>
      <c r="B65" s="8" t="s">
        <v>9</v>
      </c>
      <c r="C65" s="15" t="s">
        <v>87</v>
      </c>
      <c r="D65" s="8" t="s">
        <v>217</v>
      </c>
      <c r="E65" s="36" t="s">
        <v>227</v>
      </c>
      <c r="F65" s="6">
        <v>40018</v>
      </c>
      <c r="G65" s="15" t="s">
        <v>108</v>
      </c>
      <c r="H65" s="5">
        <v>52.7</v>
      </c>
      <c r="I65" s="18" t="s">
        <v>15</v>
      </c>
    </row>
    <row r="66" spans="1:9" ht="42">
      <c r="A66" s="17" t="s">
        <v>124</v>
      </c>
      <c r="B66" s="8" t="s">
        <v>9</v>
      </c>
      <c r="C66" s="15" t="s">
        <v>87</v>
      </c>
      <c r="D66" s="8" t="s">
        <v>221</v>
      </c>
      <c r="E66" s="36" t="s">
        <v>128</v>
      </c>
      <c r="F66" s="6">
        <v>40032</v>
      </c>
      <c r="G66" s="15" t="s">
        <v>136</v>
      </c>
      <c r="H66" s="5">
        <f>11347.05/1000</f>
        <v>11.34705</v>
      </c>
      <c r="I66" s="18" t="s">
        <v>15</v>
      </c>
    </row>
    <row r="67" spans="1:9" ht="42">
      <c r="A67" s="17" t="s">
        <v>125</v>
      </c>
      <c r="B67" s="8" t="s">
        <v>9</v>
      </c>
      <c r="C67" s="15" t="s">
        <v>87</v>
      </c>
      <c r="D67" s="8" t="s">
        <v>222</v>
      </c>
      <c r="E67" s="36" t="s">
        <v>228</v>
      </c>
      <c r="F67" s="6">
        <v>40032</v>
      </c>
      <c r="G67" s="15" t="s">
        <v>136</v>
      </c>
      <c r="H67" s="5">
        <f>62399.9545/1000</f>
        <v>62.3999545</v>
      </c>
      <c r="I67" s="18" t="s">
        <v>15</v>
      </c>
    </row>
    <row r="68" spans="1:9" s="10" customFormat="1" ht="63">
      <c r="A68" s="24" t="s">
        <v>137</v>
      </c>
      <c r="B68" s="8" t="s">
        <v>10</v>
      </c>
      <c r="C68" s="37" t="s">
        <v>23</v>
      </c>
      <c r="D68" s="25" t="s">
        <v>151</v>
      </c>
      <c r="E68" s="26" t="s">
        <v>164</v>
      </c>
      <c r="F68" s="7">
        <v>40039</v>
      </c>
      <c r="G68" s="31" t="s">
        <v>197</v>
      </c>
      <c r="H68" s="11">
        <f>1840485.3/1000</f>
        <v>1840.4853</v>
      </c>
      <c r="I68" s="39" t="s">
        <v>229</v>
      </c>
    </row>
    <row r="69" spans="1:9" ht="84">
      <c r="A69" s="27" t="s">
        <v>138</v>
      </c>
      <c r="B69" s="8" t="s">
        <v>10</v>
      </c>
      <c r="C69" s="37" t="s">
        <v>25</v>
      </c>
      <c r="D69" s="25" t="s">
        <v>152</v>
      </c>
      <c r="E69" s="28" t="s">
        <v>165</v>
      </c>
      <c r="F69" s="7">
        <v>40031</v>
      </c>
      <c r="G69" s="31" t="s">
        <v>198</v>
      </c>
      <c r="H69" s="11">
        <f>549700/1000</f>
        <v>549.7</v>
      </c>
      <c r="I69" s="18" t="s">
        <v>15</v>
      </c>
    </row>
    <row r="70" spans="1:9" ht="94.5">
      <c r="A70" s="27" t="s">
        <v>139</v>
      </c>
      <c r="B70" s="8" t="s">
        <v>10</v>
      </c>
      <c r="C70" s="37" t="s">
        <v>21</v>
      </c>
      <c r="D70" s="25" t="s">
        <v>153</v>
      </c>
      <c r="E70" s="26" t="s">
        <v>230</v>
      </c>
      <c r="F70" s="7">
        <v>40025</v>
      </c>
      <c r="G70" s="21" t="s">
        <v>199</v>
      </c>
      <c r="H70" s="11">
        <f>81038.56/1000</f>
        <v>81.03856</v>
      </c>
      <c r="I70" s="18" t="s">
        <v>15</v>
      </c>
    </row>
    <row r="71" spans="1:9" ht="31.5">
      <c r="A71" s="27" t="s">
        <v>140</v>
      </c>
      <c r="B71" s="8" t="s">
        <v>10</v>
      </c>
      <c r="C71" s="37" t="s">
        <v>21</v>
      </c>
      <c r="D71" s="29" t="s">
        <v>154</v>
      </c>
      <c r="E71" s="26" t="s">
        <v>166</v>
      </c>
      <c r="F71" s="7">
        <v>40039</v>
      </c>
      <c r="G71" s="21" t="s">
        <v>197</v>
      </c>
      <c r="H71" s="5">
        <f>139799.99/1000</f>
        <v>139.79998999999998</v>
      </c>
      <c r="I71" s="18" t="s">
        <v>15</v>
      </c>
    </row>
    <row r="72" spans="1:9" ht="31.5">
      <c r="A72" s="27" t="s">
        <v>141</v>
      </c>
      <c r="B72" s="8" t="s">
        <v>10</v>
      </c>
      <c r="C72" s="37" t="s">
        <v>21</v>
      </c>
      <c r="D72" s="25" t="s">
        <v>155</v>
      </c>
      <c r="E72" s="26" t="s">
        <v>167</v>
      </c>
      <c r="F72" s="7">
        <v>40039</v>
      </c>
      <c r="G72" s="21" t="s">
        <v>197</v>
      </c>
      <c r="H72" s="5">
        <f>125439.99/1000</f>
        <v>125.43999000000001</v>
      </c>
      <c r="I72" s="18" t="s">
        <v>15</v>
      </c>
    </row>
    <row r="73" spans="1:9" ht="63">
      <c r="A73" s="27" t="s">
        <v>142</v>
      </c>
      <c r="B73" s="8" t="s">
        <v>10</v>
      </c>
      <c r="C73" s="37" t="s">
        <v>22</v>
      </c>
      <c r="D73" s="25" t="s">
        <v>156</v>
      </c>
      <c r="E73" s="26" t="s">
        <v>168</v>
      </c>
      <c r="F73" s="7">
        <v>40074</v>
      </c>
      <c r="G73" s="27" t="s">
        <v>216</v>
      </c>
      <c r="H73" s="5">
        <f>3021002.28/1000</f>
        <v>3021.0022799999997</v>
      </c>
      <c r="I73" s="39" t="s">
        <v>231</v>
      </c>
    </row>
    <row r="74" spans="1:9" ht="52.5">
      <c r="A74" s="27" t="s">
        <v>143</v>
      </c>
      <c r="B74" s="8" t="s">
        <v>10</v>
      </c>
      <c r="C74" s="37" t="s">
        <v>23</v>
      </c>
      <c r="D74" s="29" t="s">
        <v>157</v>
      </c>
      <c r="E74" s="26" t="s">
        <v>169</v>
      </c>
      <c r="F74" s="7">
        <v>40032</v>
      </c>
      <c r="G74" s="21" t="s">
        <v>200</v>
      </c>
      <c r="H74" s="5">
        <f>275000/1000</f>
        <v>275</v>
      </c>
      <c r="I74" s="18" t="s">
        <v>15</v>
      </c>
    </row>
    <row r="75" spans="1:9" ht="42">
      <c r="A75" s="27" t="s">
        <v>144</v>
      </c>
      <c r="B75" s="8" t="s">
        <v>10</v>
      </c>
      <c r="C75" s="37" t="s">
        <v>24</v>
      </c>
      <c r="D75" s="29" t="s">
        <v>158</v>
      </c>
      <c r="E75" s="26" t="s">
        <v>170</v>
      </c>
      <c r="F75" s="7">
        <v>40032</v>
      </c>
      <c r="G75" s="21" t="s">
        <v>201</v>
      </c>
      <c r="H75" s="5">
        <f>34374023.1380268/1000</f>
        <v>34374.023138026794</v>
      </c>
      <c r="I75" s="18" t="s">
        <v>15</v>
      </c>
    </row>
    <row r="76" spans="1:9" ht="63">
      <c r="A76" s="27" t="s">
        <v>145</v>
      </c>
      <c r="B76" s="51" t="s">
        <v>10</v>
      </c>
      <c r="C76" s="37" t="s">
        <v>239</v>
      </c>
      <c r="D76" s="29" t="s">
        <v>159</v>
      </c>
      <c r="E76" s="21" t="s">
        <v>232</v>
      </c>
      <c r="F76" s="7">
        <v>40031</v>
      </c>
      <c r="G76" s="21" t="s">
        <v>136</v>
      </c>
      <c r="H76" s="5">
        <f>1006250/1000</f>
        <v>1006.25</v>
      </c>
      <c r="I76" s="18" t="s">
        <v>15</v>
      </c>
    </row>
    <row r="77" spans="1:9" ht="136.5">
      <c r="A77" s="27" t="s">
        <v>146</v>
      </c>
      <c r="B77" s="8" t="s">
        <v>10</v>
      </c>
      <c r="C77" s="37" t="s">
        <v>23</v>
      </c>
      <c r="D77" s="29" t="s">
        <v>160</v>
      </c>
      <c r="E77" s="28" t="s">
        <v>171</v>
      </c>
      <c r="F77" s="7">
        <v>40045</v>
      </c>
      <c r="G77" s="21" t="s">
        <v>202</v>
      </c>
      <c r="H77" s="5">
        <f>429300/1000</f>
        <v>429.3</v>
      </c>
      <c r="I77" s="18" t="s">
        <v>15</v>
      </c>
    </row>
    <row r="78" spans="1:9" ht="136.5">
      <c r="A78" s="27" t="s">
        <v>147</v>
      </c>
      <c r="B78" s="8" t="s">
        <v>10</v>
      </c>
      <c r="C78" s="37" t="s">
        <v>23</v>
      </c>
      <c r="D78" s="25" t="s">
        <v>161</v>
      </c>
      <c r="E78" s="28" t="s">
        <v>172</v>
      </c>
      <c r="F78" s="7">
        <v>40045</v>
      </c>
      <c r="G78" s="21" t="s">
        <v>202</v>
      </c>
      <c r="H78" s="5">
        <f>680497.52/1000</f>
        <v>680.49752</v>
      </c>
      <c r="I78" s="18" t="s">
        <v>15</v>
      </c>
    </row>
    <row r="79" spans="1:9" ht="73.5">
      <c r="A79" s="27" t="s">
        <v>148</v>
      </c>
      <c r="B79" s="8" t="s">
        <v>10</v>
      </c>
      <c r="C79" s="37" t="s">
        <v>26</v>
      </c>
      <c r="D79" s="21" t="s">
        <v>17</v>
      </c>
      <c r="E79" s="28" t="s">
        <v>173</v>
      </c>
      <c r="F79" s="7">
        <v>39994</v>
      </c>
      <c r="G79" s="31" t="s">
        <v>203</v>
      </c>
      <c r="H79" s="5">
        <f>1888541.88/1000</f>
        <v>1888.54188</v>
      </c>
      <c r="I79" s="18" t="s">
        <v>15</v>
      </c>
    </row>
    <row r="80" spans="1:9" ht="42">
      <c r="A80" s="27" t="s">
        <v>149</v>
      </c>
      <c r="B80" s="8" t="s">
        <v>10</v>
      </c>
      <c r="C80" s="37" t="s">
        <v>21</v>
      </c>
      <c r="D80" s="21" t="s">
        <v>162</v>
      </c>
      <c r="E80" s="28" t="s">
        <v>174</v>
      </c>
      <c r="F80" s="7">
        <v>40086</v>
      </c>
      <c r="G80" s="21" t="s">
        <v>204</v>
      </c>
      <c r="H80" s="5">
        <f>48127.5/1000</f>
        <v>48.1275</v>
      </c>
      <c r="I80" s="18" t="s">
        <v>15</v>
      </c>
    </row>
    <row r="81" spans="1:9" ht="73.5">
      <c r="A81" s="27" t="s">
        <v>150</v>
      </c>
      <c r="B81" s="8" t="s">
        <v>10</v>
      </c>
      <c r="C81" s="37" t="s">
        <v>21</v>
      </c>
      <c r="D81" s="29" t="s">
        <v>163</v>
      </c>
      <c r="E81" s="28" t="s">
        <v>175</v>
      </c>
      <c r="F81" s="7">
        <v>40032</v>
      </c>
      <c r="G81" s="21" t="s">
        <v>113</v>
      </c>
      <c r="H81" s="5">
        <f>275932.15/1000</f>
        <v>275.93215000000004</v>
      </c>
      <c r="I81" s="18" t="s">
        <v>15</v>
      </c>
    </row>
    <row r="82" spans="1:9" ht="105">
      <c r="A82" s="27" t="s">
        <v>176</v>
      </c>
      <c r="B82" s="8" t="s">
        <v>10</v>
      </c>
      <c r="C82" s="37" t="s">
        <v>22</v>
      </c>
      <c r="D82" s="9" t="s">
        <v>185</v>
      </c>
      <c r="E82" s="26" t="s">
        <v>189</v>
      </c>
      <c r="F82" s="7">
        <v>40056</v>
      </c>
      <c r="G82" s="21" t="s">
        <v>205</v>
      </c>
      <c r="H82" s="5">
        <f>36714.9/1000</f>
        <v>36.7149</v>
      </c>
      <c r="I82" s="39" t="s">
        <v>233</v>
      </c>
    </row>
    <row r="83" spans="1:9" ht="73.5">
      <c r="A83" s="27" t="s">
        <v>177</v>
      </c>
      <c r="B83" s="8" t="s">
        <v>10</v>
      </c>
      <c r="C83" s="37" t="s">
        <v>24</v>
      </c>
      <c r="D83" s="9" t="s">
        <v>223</v>
      </c>
      <c r="E83" s="26" t="s">
        <v>190</v>
      </c>
      <c r="F83" s="7">
        <v>40086</v>
      </c>
      <c r="G83" s="21" t="s">
        <v>206</v>
      </c>
      <c r="H83" s="5">
        <f>120663972.425688/1000</f>
        <v>120663.972425688</v>
      </c>
      <c r="I83" s="18" t="s">
        <v>15</v>
      </c>
    </row>
    <row r="84" spans="1:9" ht="73.5">
      <c r="A84" s="27" t="s">
        <v>178</v>
      </c>
      <c r="B84" s="8" t="s">
        <v>10</v>
      </c>
      <c r="C84" s="37" t="s">
        <v>21</v>
      </c>
      <c r="D84" s="9" t="s">
        <v>18</v>
      </c>
      <c r="E84" s="26" t="s">
        <v>191</v>
      </c>
      <c r="F84" s="7">
        <v>40085</v>
      </c>
      <c r="G84" s="21" t="s">
        <v>207</v>
      </c>
      <c r="H84" s="5">
        <f>67850/1000</f>
        <v>67.85</v>
      </c>
      <c r="I84" s="18" t="s">
        <v>15</v>
      </c>
    </row>
    <row r="85" spans="1:9" ht="115.5">
      <c r="A85" s="27" t="s">
        <v>179</v>
      </c>
      <c r="B85" s="8" t="s">
        <v>10</v>
      </c>
      <c r="C85" s="37" t="s">
        <v>21</v>
      </c>
      <c r="D85" s="9" t="s">
        <v>186</v>
      </c>
      <c r="E85" s="26" t="s">
        <v>192</v>
      </c>
      <c r="F85" s="7">
        <v>40085</v>
      </c>
      <c r="G85" s="21" t="s">
        <v>208</v>
      </c>
      <c r="H85" s="5">
        <f>27031.049/1000</f>
        <v>27.031049</v>
      </c>
      <c r="I85" s="18" t="s">
        <v>15</v>
      </c>
    </row>
    <row r="86" spans="1:9" ht="52.5">
      <c r="A86" s="27" t="s">
        <v>180</v>
      </c>
      <c r="B86" s="8" t="s">
        <v>10</v>
      </c>
      <c r="C86" s="37" t="s">
        <v>22</v>
      </c>
      <c r="D86" s="9" t="s">
        <v>187</v>
      </c>
      <c r="E86" s="26" t="s">
        <v>193</v>
      </c>
      <c r="F86" s="7">
        <v>40086</v>
      </c>
      <c r="G86" s="21" t="s">
        <v>204</v>
      </c>
      <c r="H86" s="5">
        <f>1900000/1000</f>
        <v>1900</v>
      </c>
      <c r="I86" s="39" t="s">
        <v>234</v>
      </c>
    </row>
    <row r="87" spans="1:9" ht="63">
      <c r="A87" s="27" t="s">
        <v>181</v>
      </c>
      <c r="B87" s="8" t="s">
        <v>10</v>
      </c>
      <c r="C87" s="37" t="s">
        <v>22</v>
      </c>
      <c r="D87" s="9" t="s">
        <v>187</v>
      </c>
      <c r="E87" s="26" t="s">
        <v>194</v>
      </c>
      <c r="F87" s="7">
        <v>40086</v>
      </c>
      <c r="G87" s="21" t="s">
        <v>204</v>
      </c>
      <c r="H87" s="5">
        <f>100000/1000</f>
        <v>100</v>
      </c>
      <c r="I87" s="39" t="s">
        <v>235</v>
      </c>
    </row>
    <row r="88" spans="1:9" ht="94.5">
      <c r="A88" s="27" t="s">
        <v>182</v>
      </c>
      <c r="B88" s="8" t="s">
        <v>10</v>
      </c>
      <c r="C88" s="37" t="s">
        <v>21</v>
      </c>
      <c r="D88" s="9" t="s">
        <v>188</v>
      </c>
      <c r="E88" s="28" t="s">
        <v>236</v>
      </c>
      <c r="F88" s="7">
        <v>40086</v>
      </c>
      <c r="G88" s="21" t="s">
        <v>209</v>
      </c>
      <c r="H88" s="5">
        <f>161000/1000</f>
        <v>161</v>
      </c>
      <c r="I88" s="18" t="s">
        <v>15</v>
      </c>
    </row>
    <row r="89" spans="1:9" ht="73.5">
      <c r="A89" s="27" t="s">
        <v>183</v>
      </c>
      <c r="B89" s="8" t="s">
        <v>10</v>
      </c>
      <c r="C89" s="37" t="s">
        <v>22</v>
      </c>
      <c r="D89" s="9" t="s">
        <v>187</v>
      </c>
      <c r="E89" s="26" t="s">
        <v>195</v>
      </c>
      <c r="F89" s="7">
        <v>40086</v>
      </c>
      <c r="G89" s="21" t="s">
        <v>204</v>
      </c>
      <c r="H89" s="5">
        <f>66000/1000</f>
        <v>66</v>
      </c>
      <c r="I89" s="39" t="s">
        <v>237</v>
      </c>
    </row>
    <row r="90" spans="1:9" ht="115.5">
      <c r="A90" s="27" t="s">
        <v>184</v>
      </c>
      <c r="B90" s="8" t="s">
        <v>10</v>
      </c>
      <c r="C90" s="37" t="s">
        <v>23</v>
      </c>
      <c r="D90" s="9" t="s">
        <v>19</v>
      </c>
      <c r="E90" s="26" t="s">
        <v>196</v>
      </c>
      <c r="F90" s="16">
        <v>40086</v>
      </c>
      <c r="G90" s="21" t="s">
        <v>210</v>
      </c>
      <c r="H90" s="5">
        <f>17250000/1000</f>
        <v>17250</v>
      </c>
      <c r="I90" s="18" t="s">
        <v>15</v>
      </c>
    </row>
    <row r="91" spans="1:9" ht="84">
      <c r="A91" s="27" t="s">
        <v>211</v>
      </c>
      <c r="B91" s="8" t="s">
        <v>10</v>
      </c>
      <c r="C91" s="37" t="s">
        <v>238</v>
      </c>
      <c r="D91" s="9" t="s">
        <v>212</v>
      </c>
      <c r="E91" s="28" t="s">
        <v>213</v>
      </c>
      <c r="F91" s="7">
        <v>40086</v>
      </c>
      <c r="G91" s="21" t="s">
        <v>204</v>
      </c>
      <c r="H91" s="5">
        <v>150</v>
      </c>
      <c r="I91" s="18" t="s">
        <v>15</v>
      </c>
    </row>
    <row r="92" spans="1:9" ht="12.75">
      <c r="A92" s="52"/>
      <c r="B92" s="53"/>
      <c r="C92" s="54"/>
      <c r="D92" s="55"/>
      <c r="E92" s="56"/>
      <c r="F92" s="57"/>
      <c r="G92" s="58"/>
      <c r="H92" s="59"/>
      <c r="I92" s="60"/>
    </row>
    <row r="93" spans="1:9" ht="25.5" customHeight="1">
      <c r="A93" s="61" t="s">
        <v>240</v>
      </c>
      <c r="B93" s="61"/>
      <c r="C93" s="61"/>
      <c r="D93" s="61"/>
      <c r="E93" s="61"/>
      <c r="F93" s="61"/>
      <c r="G93" s="61"/>
      <c r="H93" s="61"/>
      <c r="I93" s="61"/>
    </row>
    <row r="94" spans="1:9" ht="12.75">
      <c r="A94" s="44" t="s">
        <v>220</v>
      </c>
      <c r="B94" s="44"/>
      <c r="C94" s="44"/>
      <c r="D94" s="44"/>
      <c r="E94" s="44"/>
      <c r="F94" s="44"/>
      <c r="G94" s="44"/>
      <c r="H94" s="44"/>
      <c r="I94" s="44"/>
    </row>
    <row r="95" spans="1:9" ht="12.75">
      <c r="A95" s="19" t="s">
        <v>14</v>
      </c>
      <c r="B95" s="19"/>
      <c r="C95" s="19"/>
      <c r="D95" s="19"/>
      <c r="E95" s="19"/>
      <c r="F95" s="19"/>
      <c r="G95" s="19"/>
      <c r="H95" s="19"/>
      <c r="I95" s="19"/>
    </row>
    <row r="98" spans="1:9" ht="37.5" customHeight="1">
      <c r="A98" s="40"/>
      <c r="B98" s="40"/>
      <c r="C98" s="40"/>
      <c r="D98" s="40"/>
      <c r="E98" s="40"/>
      <c r="F98" s="40"/>
      <c r="G98" s="40"/>
      <c r="H98" s="40"/>
      <c r="I98" s="40"/>
    </row>
  </sheetData>
  <mergeCells count="10">
    <mergeCell ref="A98:I98"/>
    <mergeCell ref="A2:H2"/>
    <mergeCell ref="E4:H4"/>
    <mergeCell ref="E5:H5"/>
    <mergeCell ref="A6:G6"/>
    <mergeCell ref="A3:H3"/>
    <mergeCell ref="A94:I94"/>
    <mergeCell ref="B54:H54"/>
    <mergeCell ref="B35:I35"/>
    <mergeCell ref="A93:I93"/>
  </mergeCells>
  <printOptions/>
  <pageMargins left="0.2755905511811024" right="0.2362204724409449" top="0.3937007874015748" bottom="0.35433070866141736" header="0" footer="0"/>
  <pageSetup horizontalDpi="600" verticalDpi="600" orientation="landscape" r:id="rId2"/>
  <headerFooter alignWithMargins="0">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jgarciaa</dc:creator>
  <cp:keywords/>
  <dc:description/>
  <cp:lastModifiedBy>SRE</cp:lastModifiedBy>
  <cp:lastPrinted>2009-08-04T16:39:01Z</cp:lastPrinted>
  <dcterms:created xsi:type="dcterms:W3CDTF">2005-07-20T15:31:58Z</dcterms:created>
  <dcterms:modified xsi:type="dcterms:W3CDTF">2009-12-10T20:31:58Z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-1746569250</vt:i4>
  </property>
  <property fmtid="{D5CDD505-2E9C-101B-9397-08002B2CF9AE}" pid="3" name="_EmailSubject">
    <vt:lpwstr/>
  </property>
  <property fmtid="{D5CDD505-2E9C-101B-9397-08002B2CF9AE}" pid="4" name="_AuthorEmail">
    <vt:lpwstr>jgarciaa@sre.gob.mx</vt:lpwstr>
  </property>
  <property fmtid="{D5CDD505-2E9C-101B-9397-08002B2CF9AE}" pid="5" name="_AuthorEmailDisplayName">
    <vt:lpwstr>García Aguilar, Jorge</vt:lpwstr>
  </property>
  <property fmtid="{D5CDD505-2E9C-101B-9397-08002B2CF9AE}" pid="6" name="_PreviousAdHocReviewCycleID">
    <vt:i4>-1344698045</vt:i4>
  </property>
</Properties>
</file>